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umedellin-my.sharepoint.com/personal/farango_esu_com_co/Documents/FERNANDO ARANGO/ALIADOS SPO 2026/OBSERVACIONES/PUBLICAR/"/>
    </mc:Choice>
  </mc:AlternateContent>
  <xr:revisionPtr revIDLastSave="0" documentId="8_{A341F840-1205-47EF-BC02-A5C21EDB5463}" xr6:coauthVersionLast="47" xr6:coauthVersionMax="47" xr10:uidLastSave="{00000000-0000-0000-0000-000000000000}"/>
  <workbookProtection workbookAlgorithmName="SHA-512" workbookHashValue="DuIc3L+aPC5RFVEYgZGm7sZ2obkJ5AWYmJ7HFDnQDiRFwcfKti3R66RVjuIE+4ACU7P4l0OhxViF1nOkrcfvZw==" workbookSaltValue="iggsXk172rZpWaUqlsMiAg==" workbookSpinCount="100000" lockStructure="1"/>
  <bookViews>
    <workbookView xWindow="-120" yWindow="-120" windowWidth="20730" windowHeight="11040" firstSheet="5" activeTab="5" xr2:uid="{06E0ABFF-B6F4-4EDE-A720-3A43D64D6EF9}"/>
  </bookViews>
  <sheets>
    <sheet name="3.3. Jurídica" sheetId="8" r:id="rId1"/>
    <sheet name="3.4. Fin y Org" sheetId="15" r:id="rId2"/>
    <sheet name="3.4.1. Fin y Org Dif" sheetId="17" r:id="rId3"/>
    <sheet name="3.5.1. Experiencia" sheetId="18" r:id="rId4"/>
    <sheet name="3.5.2. Personal" sheetId="21" r:id="rId5"/>
    <sheet name="3.5.3. Trayectoria" sheetId="4" r:id="rId6"/>
    <sheet name="3.543. Sede" sheetId="5" r:id="rId7"/>
    <sheet name="3.5.5. Compra pública" sheetId="6" r:id="rId8"/>
    <sheet name="4. Evaluación" sheetId="9" r:id="rId9"/>
    <sheet name="4.2.1. Cap Técnica" sheetId="19" r:id="rId10"/>
    <sheet name="4.2.2. Com Espe" sheetId="20" r:id="rId11"/>
    <sheet name="4.2.3., 4.2.4., 4.2.5. Varios" sheetId="14" r:id="rId12"/>
  </sheets>
  <definedNames>
    <definedName name="_xlnm.Print_Titles" localSheetId="4">'3.5.2. Personal'!$A:$A,'3.5.2. Personal'!$1:$2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19" l="1"/>
  <c r="H9" i="19"/>
  <c r="K9" i="19"/>
  <c r="N9" i="19"/>
  <c r="Q9" i="19"/>
  <c r="T9" i="19"/>
  <c r="E17" i="19"/>
  <c r="H17" i="19"/>
  <c r="K17" i="19"/>
  <c r="N17" i="19"/>
  <c r="Q17" i="19"/>
  <c r="T17" i="19"/>
  <c r="E25" i="19"/>
  <c r="H25" i="19"/>
  <c r="K25" i="19"/>
  <c r="N25" i="19"/>
  <c r="Q25" i="19"/>
  <c r="T25" i="19"/>
  <c r="Y6" i="14"/>
  <c r="U6" i="14"/>
  <c r="Q6" i="14"/>
  <c r="M6" i="14"/>
  <c r="I6" i="14"/>
  <c r="E6" i="14"/>
  <c r="P9" i="18"/>
  <c r="Q9" i="18"/>
  <c r="Z9" i="18"/>
  <c r="Y9" i="18"/>
  <c r="X9" i="18"/>
  <c r="V9" i="18"/>
  <c r="U9" i="18"/>
  <c r="T9" i="18"/>
  <c r="N9" i="18"/>
  <c r="M9" i="18"/>
  <c r="L9" i="18"/>
  <c r="J9" i="18"/>
  <c r="I9" i="18"/>
  <c r="H9" i="18"/>
  <c r="F9" i="18"/>
  <c r="E9" i="18"/>
  <c r="D9" i="18"/>
  <c r="H50" i="21"/>
  <c r="H49" i="21"/>
  <c r="H48" i="21"/>
  <c r="H47" i="21"/>
  <c r="H46" i="21"/>
  <c r="H45" i="21"/>
  <c r="H39" i="21"/>
  <c r="H36" i="21"/>
  <c r="H33" i="21"/>
  <c r="H30" i="21"/>
  <c r="H27" i="21"/>
  <c r="H24" i="21"/>
  <c r="H18" i="21"/>
  <c r="H15" i="21"/>
  <c r="H12" i="21"/>
  <c r="H9" i="21"/>
  <c r="H6" i="21"/>
  <c r="H3" i="21"/>
  <c r="T10" i="20"/>
  <c r="S10" i="20"/>
  <c r="Q10" i="20"/>
  <c r="P10" i="20"/>
  <c r="N10" i="20"/>
  <c r="M10" i="20"/>
  <c r="K10" i="20"/>
  <c r="J10" i="20"/>
  <c r="H10" i="20"/>
  <c r="G10" i="20"/>
  <c r="E10" i="20"/>
  <c r="D10" i="20"/>
  <c r="C10" i="20"/>
  <c r="U27" i="19"/>
  <c r="R27" i="19"/>
  <c r="O27" i="19"/>
  <c r="L27" i="19"/>
  <c r="I27" i="19"/>
  <c r="F27" i="19"/>
  <c r="D27" i="19"/>
  <c r="G19" i="15"/>
  <c r="F19" i="15"/>
  <c r="E19" i="15"/>
  <c r="D19" i="15"/>
  <c r="C19" i="15"/>
  <c r="B19" i="15"/>
  <c r="G18" i="15"/>
  <c r="F18" i="15"/>
  <c r="E18" i="15"/>
  <c r="D18" i="15"/>
  <c r="C18" i="15"/>
  <c r="B18" i="15"/>
  <c r="G17" i="15"/>
  <c r="F17" i="15"/>
  <c r="E17" i="15"/>
  <c r="D17" i="15"/>
  <c r="C17" i="15"/>
  <c r="B17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4" i="15"/>
  <c r="F14" i="15"/>
  <c r="E14" i="15"/>
  <c r="D14" i="15"/>
  <c r="C14" i="15"/>
  <c r="B14" i="15"/>
  <c r="C6" i="14"/>
  <c r="AA9" i="18" l="1"/>
  <c r="W9" i="18"/>
  <c r="S9" i="18"/>
  <c r="O9" i="18"/>
  <c r="K9" i="18"/>
  <c r="G9" i="18"/>
  <c r="G20" i="15"/>
  <c r="F20" i="15"/>
  <c r="E20" i="15"/>
  <c r="D20" i="15"/>
  <c r="C20" i="15"/>
  <c r="B20" i="15"/>
  <c r="C8" i="9"/>
  <c r="D8" i="9"/>
  <c r="E8" i="9"/>
  <c r="F8" i="9"/>
  <c r="G8" i="9"/>
  <c r="B8" i="9" l="1"/>
</calcChain>
</file>

<file path=xl/sharedStrings.xml><?xml version="1.0" encoding="utf-8"?>
<sst xmlns="http://schemas.openxmlformats.org/spreadsheetml/2006/main" count="2061" uniqueCount="592">
  <si>
    <t>OBSERVACIÓN</t>
  </si>
  <si>
    <t>REQUERIDO</t>
  </si>
  <si>
    <t>900915742-9</t>
  </si>
  <si>
    <t>FOLIO FÍSICO
N°</t>
  </si>
  <si>
    <t>900617221-5</t>
  </si>
  <si>
    <t>900245364-2</t>
  </si>
  <si>
    <t xml:space="preserve">FOLIO FÍSICO
N° 
</t>
  </si>
  <si>
    <t>900379268-9</t>
  </si>
  <si>
    <t>901193272-2</t>
  </si>
  <si>
    <t>900884541-0</t>
  </si>
  <si>
    <t>UBICACIÓN PLIEGO</t>
  </si>
  <si>
    <t>DESCRIPCIÓN REQUISITO</t>
  </si>
  <si>
    <t>APORTADO</t>
  </si>
  <si>
    <t>3,3,1</t>
  </si>
  <si>
    <t>Carta de presentación (Anexo N° 1)</t>
  </si>
  <si>
    <t>SI</t>
  </si>
  <si>
    <t>1-2</t>
  </si>
  <si>
    <t>2-4</t>
  </si>
  <si>
    <t>1-4</t>
  </si>
  <si>
    <t>3,3,2</t>
  </si>
  <si>
    <t>Copia de la cédula</t>
  </si>
  <si>
    <t>3</t>
  </si>
  <si>
    <t>6</t>
  </si>
  <si>
    <t>5-6</t>
  </si>
  <si>
    <t>3,3,3</t>
  </si>
  <si>
    <t>Certificado de existencia y representación legal (Con fecha no anterior a 1 mes a la fecha del cierre)</t>
  </si>
  <si>
    <t>8-16</t>
  </si>
  <si>
    <t>4-16</t>
  </si>
  <si>
    <t>8-17</t>
  </si>
  <si>
    <t>4-15</t>
  </si>
  <si>
    <t>4-13</t>
  </si>
  <si>
    <t>7-20</t>
  </si>
  <si>
    <t>Certificado de autorización para contratar, cuando aplique</t>
  </si>
  <si>
    <t>NA</t>
  </si>
  <si>
    <t>19-21</t>
  </si>
  <si>
    <t>21-22</t>
  </si>
  <si>
    <t>3,3,4</t>
  </si>
  <si>
    <t>Registro Único Tributario-RUT</t>
  </si>
  <si>
    <t>17-20</t>
  </si>
  <si>
    <t>17-21</t>
  </si>
  <si>
    <t>23-27</t>
  </si>
  <si>
    <t>16-20</t>
  </si>
  <si>
    <t>14-19</t>
  </si>
  <si>
    <t>23-28</t>
  </si>
  <si>
    <t>3,3,5</t>
  </si>
  <si>
    <t>Acreditación Certificación de Pagos de sistema de Seguridad Social Integral y Parafiscales</t>
  </si>
  <si>
    <t>21-24</t>
  </si>
  <si>
    <t>22-26</t>
  </si>
  <si>
    <t>29-40</t>
  </si>
  <si>
    <t>21-25</t>
  </si>
  <si>
    <t>20-24</t>
  </si>
  <si>
    <t>29-38</t>
  </si>
  <si>
    <t>3,3,6</t>
  </si>
  <si>
    <t>Registro Único de Proponentes – RUP</t>
  </si>
  <si>
    <t>25-118</t>
  </si>
  <si>
    <t>27-888</t>
  </si>
  <si>
    <t>42-141</t>
  </si>
  <si>
    <t>26-336</t>
  </si>
  <si>
    <t>25-403</t>
  </si>
  <si>
    <t>39-204</t>
  </si>
  <si>
    <t>3,3,7</t>
  </si>
  <si>
    <t>119-129</t>
  </si>
  <si>
    <t>889-893</t>
  </si>
  <si>
    <t>143-152</t>
  </si>
  <si>
    <t>503-505</t>
  </si>
  <si>
    <t>403-405</t>
  </si>
  <si>
    <t>205-224</t>
  </si>
  <si>
    <t>3,3,8</t>
  </si>
  <si>
    <t>Certificado de Procuraduría General de la Nación (Con fecha no anterior a 1 mes de la fecha del cierre)</t>
  </si>
  <si>
    <t>130-131</t>
  </si>
  <si>
    <t>894-895</t>
  </si>
  <si>
    <t>156-157</t>
  </si>
  <si>
    <t>337-338</t>
  </si>
  <si>
    <t>406-407</t>
  </si>
  <si>
    <t>225-228</t>
  </si>
  <si>
    <t>3,3,9</t>
  </si>
  <si>
    <t>Certificado de Contraloría General de la Nación (Con fecha no anterior a 1 mes de la fecha del cierre)</t>
  </si>
  <si>
    <t>132-133</t>
  </si>
  <si>
    <t>896-897</t>
  </si>
  <si>
    <t>158-159</t>
  </si>
  <si>
    <t>339-340</t>
  </si>
  <si>
    <t>408-409</t>
  </si>
  <si>
    <t>229-232</t>
  </si>
  <si>
    <t>3,3,10</t>
  </si>
  <si>
    <t>Certificado de antecedentes judiciales (Con fecha no anterior a 1 mes de la fecha del cierre)</t>
  </si>
  <si>
    <t>134</t>
  </si>
  <si>
    <t>898-899</t>
  </si>
  <si>
    <t>162</t>
  </si>
  <si>
    <t>341</t>
  </si>
  <si>
    <t>410</t>
  </si>
  <si>
    <t>233-234</t>
  </si>
  <si>
    <t>3,3,11</t>
  </si>
  <si>
    <t>Certificado del Registro Nacional de Medidas Correctivas-RNMC, donde conste que a la persona o representante legal no le han sido impuestas multas por infracción del Código de Policía o, si presenta multas (Con fecha no anterior a 1 mes de la fecha del cierre)</t>
  </si>
  <si>
    <t>135-136</t>
  </si>
  <si>
    <t>900-901</t>
  </si>
  <si>
    <t>160</t>
  </si>
  <si>
    <t>342</t>
  </si>
  <si>
    <t>411</t>
  </si>
  <si>
    <t>235-236</t>
  </si>
  <si>
    <t>3,3,12</t>
  </si>
  <si>
    <t xml:space="preserve">Certificado de la Consulta de Inhabilidades de la Ley 1918 de 2018 </t>
  </si>
  <si>
    <t>137</t>
  </si>
  <si>
    <t>161</t>
  </si>
  <si>
    <t>344</t>
  </si>
  <si>
    <t>413</t>
  </si>
  <si>
    <t>237-238</t>
  </si>
  <si>
    <t>3,3,13</t>
  </si>
  <si>
    <t>Documentación para acreditar la implementación del sistema de gestión de
seguridad en el trabajo (SG-SST)</t>
  </si>
  <si>
    <t>138-154</t>
  </si>
  <si>
    <t>903-944</t>
  </si>
  <si>
    <t>164-204</t>
  </si>
  <si>
    <t>345-373</t>
  </si>
  <si>
    <t>414-446</t>
  </si>
  <si>
    <t>239-274</t>
  </si>
  <si>
    <t>3,3,19</t>
  </si>
  <si>
    <t>Certificado REDAM</t>
  </si>
  <si>
    <t>155</t>
  </si>
  <si>
    <t>163</t>
  </si>
  <si>
    <t>343</t>
  </si>
  <si>
    <t>447</t>
  </si>
  <si>
    <t>275-276</t>
  </si>
  <si>
    <t>3,3,20</t>
  </si>
  <si>
    <t>Diligenciar formato de autorización de tratamiento de datos personales</t>
  </si>
  <si>
    <t>206-207</t>
  </si>
  <si>
    <t>374</t>
  </si>
  <si>
    <t>448-449</t>
  </si>
  <si>
    <t>277-280</t>
  </si>
  <si>
    <t>3,3,21</t>
  </si>
  <si>
    <t>Copia del Registro TIC, emitido por el MinTIC – Ministerio de Tecnologías de
la Información y las Comunicaciones</t>
  </si>
  <si>
    <t>158-160</t>
  </si>
  <si>
    <t xml:space="preserve">Verificado en el siguiente link https://bpm-integraciones.mintic.gov.co/  </t>
  </si>
  <si>
    <t>209-214</t>
  </si>
  <si>
    <t>375-379</t>
  </si>
  <si>
    <t>450-455</t>
  </si>
  <si>
    <t>281-284</t>
  </si>
  <si>
    <t xml:space="preserve">RESULTADO </t>
  </si>
  <si>
    <t>HABILITADO</t>
  </si>
  <si>
    <t xml:space="preserve"> HABILITADO</t>
  </si>
  <si>
    <t>NOMBRE DEL PROPONENTE</t>
  </si>
  <si>
    <t>Clasificación</t>
  </si>
  <si>
    <t>Mediana</t>
  </si>
  <si>
    <t>Gran Empresa</t>
  </si>
  <si>
    <t>NIT</t>
  </si>
  <si>
    <t>Corte de la información financiera</t>
  </si>
  <si>
    <t>Fecha de RUP</t>
  </si>
  <si>
    <t>Activo Corriente</t>
  </si>
  <si>
    <t>Activo Total</t>
  </si>
  <si>
    <t>Pasivo Corriente</t>
  </si>
  <si>
    <t>Pasivo Total</t>
  </si>
  <si>
    <t>Patrimonio Neto</t>
  </si>
  <si>
    <t>Utilidad Operacional</t>
  </si>
  <si>
    <t>Gastos de intereses</t>
  </si>
  <si>
    <t>LIQUIDEZ</t>
  </si>
  <si>
    <t>ENDEUDAMIENTO</t>
  </si>
  <si>
    <t>CAPITAL DE W</t>
  </si>
  <si>
    <t>% COBERTURA DE INTERESES</t>
  </si>
  <si>
    <t>% RENTABILIDAD DEL PATRIMONIO</t>
  </si>
  <si>
    <t>% RENTABILIDAD DEL ACTIVO</t>
  </si>
  <si>
    <t>3.4.1Capacidad financiera y organizacional diferenciales</t>
  </si>
  <si>
    <t>APORTA</t>
  </si>
  <si>
    <t>Folio</t>
  </si>
  <si>
    <t xml:space="preserve">NO </t>
  </si>
  <si>
    <t>NO</t>
  </si>
  <si>
    <t>NO APORTA</t>
  </si>
  <si>
    <t>CONVIEST S.A.S.</t>
  </si>
  <si>
    <t>ASF SOLUCIONES S.A.S.</t>
  </si>
  <si>
    <t>SOLUCIONES DE TECNOLOGÍA E INGENIERIA S.A.S
SDT INGENIERIA</t>
  </si>
  <si>
    <t>TICLINE S.A.S</t>
  </si>
  <si>
    <t>ELEPHAS S.A.S.</t>
  </si>
  <si>
    <t>SELTIC S.A.S.</t>
  </si>
  <si>
    <t>Contrato 1</t>
  </si>
  <si>
    <t>Contrato 2</t>
  </si>
  <si>
    <t>Contrato 3</t>
  </si>
  <si>
    <t>Observación</t>
  </si>
  <si>
    <t>-</t>
  </si>
  <si>
    <t>Contratos certificados en papel membrete ejecutados y terminados</t>
  </si>
  <si>
    <t>Cumple</t>
  </si>
  <si>
    <t>Contratos certificados inscritos en el RUP</t>
  </si>
  <si>
    <t>Contratos certificados cuyo objeto y/o alcance y/o actividades estén relacionadas con INFRAESTRUCTURA TECNOLÓGICA y TECNOLOGIAS DE LA INFORMACIÓN Y LAS COMUNICACIONES (TIC)</t>
  </si>
  <si>
    <t xml:space="preserve">Contratos certificados con entidades del sector público </t>
  </si>
  <si>
    <t xml:space="preserve">Contratos certificados cuya sumatoria sea igual o superior a SIETE MIL (7000) SMMLV </t>
  </si>
  <si>
    <t>Contratos certificados terminado en los últimos siete (7) años contados a partir del cierre de la presente invitación</t>
  </si>
  <si>
    <t xml:space="preserve">Actividades </t>
  </si>
  <si>
    <t>1). Servicios y/o suministros y/o implementación de hardware (equipos de Cómputo y/o estación de trabajo avanzada y/o accesorios y/o periféricos).</t>
  </si>
  <si>
    <t>No acredita</t>
  </si>
  <si>
    <t>Acreditada</t>
  </si>
  <si>
    <t>No cumple</t>
  </si>
  <si>
    <t>2). Servicios y/o suministros y/o implementación de software (licencias y/o nube).</t>
  </si>
  <si>
    <t>3). Servicios y/o suministros y/o implementación de infraestructura tecnológica (hiperconvergencia y/o servidores y/o almacenamiento).</t>
  </si>
  <si>
    <t>4). Servicios y/o suministro de equipo de red (switches y/o APs y/o radioenlaces y/o equipos activos de red).</t>
  </si>
  <si>
    <t>5). Servicios y/o suministros y/o implementación de telecomunicaciones (telefonía y/o fibra optica y/o video conferencia).</t>
  </si>
  <si>
    <t>6). Servicios y/o suministros y/o implementación de seguridad TI (SOC y/o NOC y/o firewall y/o WAF y/o DDOS y/o Ethical Hacking y/o Control de contenido y/o filtrado de contenido).</t>
  </si>
  <si>
    <t>Información</t>
  </si>
  <si>
    <t>En papel membrete de la entidad contratante</t>
  </si>
  <si>
    <t>Nombre de la entidad contratante.</t>
  </si>
  <si>
    <t>Nombre del Contratista.</t>
  </si>
  <si>
    <t>Objeto y número del contrato</t>
  </si>
  <si>
    <t xml:space="preserve">Fecha de inicio y fecha de terminación. </t>
  </si>
  <si>
    <t>Valor del contrato incluida sus adiciones.</t>
  </si>
  <si>
    <t>Ítems correspondientes al alcance del objeto</t>
  </si>
  <si>
    <t>Firma de quien expide la certificación.</t>
  </si>
  <si>
    <t>Datos de verificación del certificado aportado</t>
  </si>
  <si>
    <t xml:space="preserve">Códigos UNSPSC </t>
  </si>
  <si>
    <t>43-21-15 - Computadores</t>
  </si>
  <si>
    <t>43-22-17 - Equipo fijo de red y componentes</t>
  </si>
  <si>
    <t>43-22-25 - Equipo de seguridad de red</t>
  </si>
  <si>
    <t>43-22-26 - Equipo de servicio de red</t>
  </si>
  <si>
    <t>43-22-31 - Componentes y equipo de infraestructura de redes móviles y digitales</t>
  </si>
  <si>
    <t>43-22-33 - Dispositivos y equipos para instalación de conectividad de redes y Datacom</t>
  </si>
  <si>
    <t>81-11-15 - Ingeniería de software o hardware</t>
  </si>
  <si>
    <t>81-11-18 - Servicios de sistemas y administración de componentes de sistemas</t>
  </si>
  <si>
    <t>81-11-22 - Mantenimiento y soporte de software</t>
  </si>
  <si>
    <t>81-11-23 - Mantenimiento y soporte de hardware</t>
  </si>
  <si>
    <t>Comentario</t>
  </si>
  <si>
    <t>Ninguna</t>
  </si>
  <si>
    <t>RESULTADO</t>
  </si>
  <si>
    <t>3. REQUISITOS DE PARTICIPACIÓN Y HABILITACIÓN
3.5. CAPACIDAD TÉCNICA 
3.5.3. Trayectoria</t>
  </si>
  <si>
    <t>Años</t>
  </si>
  <si>
    <t>El proponente deberá acreditar por lo menos cinco (5) años de trayectoria en el mercado, a través de la fecha de la matricula del registro mercantil sede principal. Así mismo deberá diligenciar. Así mismo deberá diligenciar el ANEXO N° 9 - TRAYECTORIA</t>
  </si>
  <si>
    <t xml:space="preserve">10 años </t>
  </si>
  <si>
    <t>13 años</t>
  </si>
  <si>
    <t>17 años</t>
  </si>
  <si>
    <t>15 años</t>
  </si>
  <si>
    <t xml:space="preserve">8 años </t>
  </si>
  <si>
    <t>10 años</t>
  </si>
  <si>
    <t>CUMPLE</t>
  </si>
  <si>
    <t>3. REQUISITOS DE PARTICIPACIÓN Y HABILITACIÓN
3.5. CAPACIDAD TÉCNICA 
3.5.4. Sede, Sucursal o Agencia o Establecimiento de comercio</t>
  </si>
  <si>
    <t>Municipio</t>
  </si>
  <si>
    <t>El proponente deberá contar con una oficina principal, sucursal, establecimiento de comercio o agencia en la ciudad de Medellín o el Área Metropolitana del Valle de Aburra vigente. Para tal fin deberá diligenciar el Anexo N° 10 - Sede o sucursal o establecimiento de comercio. La información registrada en el anexo será soportada mediante el certificado de existencia y representación legal o el registro mercantil. El no cumplimiento de este requisito se considerará NO HABILITADO</t>
  </si>
  <si>
    <t>Medellin SUCURSAL CARRERA 29C #16 SUR 55 AP 1201</t>
  </si>
  <si>
    <t>Anexo 10 Folio 266</t>
  </si>
  <si>
    <t>Medellin Principal  Carrera 78 A # 54-04</t>
  </si>
  <si>
    <t>Anexo 10 Folio 1175</t>
  </si>
  <si>
    <t>Medellin Principal  Carrera 43 A 34-155 OF 713</t>
  </si>
  <si>
    <t>Anexo 10 Folio 300</t>
  </si>
  <si>
    <t>Medellin Principal  Calle 29# 41-105 of 1103</t>
  </si>
  <si>
    <t>Anexo 10 Folio 427</t>
  </si>
  <si>
    <t>Girardota Principal  Calle 7 #16-28</t>
  </si>
  <si>
    <t>Anexo 10 Folio 582</t>
  </si>
  <si>
    <t>Medellin Principal  Carrera 43 B  16-95 OF 1301</t>
  </si>
  <si>
    <t>Anexo 10 Folio 401</t>
  </si>
  <si>
    <t>ANEXO N° 11 - COMPRA PÚBLICA INNOVADORA</t>
  </si>
  <si>
    <t> </t>
  </si>
  <si>
    <t>ANEXO N°12 - COMPRA PÚBLICA SOSTENIBLE</t>
  </si>
  <si>
    <t>ANEXO N°13- COMPRA PÚBLICA SOCIALMENTE RESPONSABLE</t>
  </si>
  <si>
    <t>Capacidad técnica</t>
  </si>
  <si>
    <t>Competencias Especializadas</t>
  </si>
  <si>
    <t>Emprendimiento de Mujeres</t>
  </si>
  <si>
    <t>Personal con discapacidad</t>
  </si>
  <si>
    <t>Estímulo a la industria Nacional Colombiana</t>
  </si>
  <si>
    <t>TOTAL PUNTOS</t>
  </si>
  <si>
    <t>ÍTEM</t>
  </si>
  <si>
    <t>CAPACIDAD TÉCNICA</t>
  </si>
  <si>
    <t>PUNTAJE MAXIMO EVALUABLE</t>
  </si>
  <si>
    <t>Puntos</t>
  </si>
  <si>
    <t>A</t>
  </si>
  <si>
    <t>B</t>
  </si>
  <si>
    <t>C</t>
  </si>
  <si>
    <t>D</t>
  </si>
  <si>
    <t>E</t>
  </si>
  <si>
    <t xml:space="preserve">TOTAL </t>
  </si>
  <si>
    <t>ITEM</t>
  </si>
  <si>
    <t>CRITERIO</t>
  </si>
  <si>
    <t>APORTO</t>
  </si>
  <si>
    <t>PUNTAJE</t>
  </si>
  <si>
    <t>FOLIO</t>
  </si>
  <si>
    <t>OBSERVACIONES</t>
  </si>
  <si>
    <t>4.2.3.</t>
  </si>
  <si>
    <t xml:space="preserve">SE COMPROMETEN A CONTRATAR AL MENOS EL 40% DE EMPLEADOS COLOMBIANOS </t>
  </si>
  <si>
    <t xml:space="preserve">SE COMPROMETEN A CONTRATAR AL MENOS EL 100% DE EMPLEADOS COLOMBIANOS </t>
  </si>
  <si>
    <t xml:space="preserve">SE COMPROMETEN A CONTRATAR AL MENOS EL 50% DE EMPLEADOS COLOMBIANOS </t>
  </si>
  <si>
    <t>4.2.4.</t>
  </si>
  <si>
    <t>NO FUE APORTADO</t>
  </si>
  <si>
    <t xml:space="preserve">NO FUE APORTADO </t>
  </si>
  <si>
    <t>4.2.5.</t>
  </si>
  <si>
    <t>Emprendimientos y empresas de mujeres</t>
  </si>
  <si>
    <t>305-319</t>
  </si>
  <si>
    <t>si</t>
  </si>
  <si>
    <t>1436-1516</t>
  </si>
  <si>
    <t>363-371</t>
  </si>
  <si>
    <t>507-514</t>
  </si>
  <si>
    <t>457- 477</t>
  </si>
  <si>
    <t>TOTAL</t>
  </si>
  <si>
    <t>Competencia</t>
  </si>
  <si>
    <t>REQUERIMIENTO</t>
  </si>
  <si>
    <t>Aporta</t>
  </si>
  <si>
    <t>Servicios y/o suministro de equipos de red</t>
  </si>
  <si>
    <t>Presenta certificación de experiencia expedida por entidad pública o privada.</t>
  </si>
  <si>
    <t>El objeto y/o alcance del contrato incluye actividades de suministro y/o instalación y/o servicios de Networking y/o WIFI.</t>
  </si>
  <si>
    <t>El contrato se encuentra inscrito en el Registro Único de Proponentes (RUP).</t>
  </si>
  <si>
    <t>El contrato fue ejecutado dentro de los últimos cinco (5) años contados a partir de la fecha de cierre del proceso.</t>
  </si>
  <si>
    <t>La certificación permite verificar el valor ejecutado del contrato.</t>
  </si>
  <si>
    <t>El valor ejecutado del contrato es igual o superior a 350 SMMLV.</t>
  </si>
  <si>
    <t>La información de la certificación es consistente con la información registrada en el RUP.</t>
  </si>
  <si>
    <t>Servicios y/o suministro de computadores y/o de servidores y/o almacenamiento</t>
  </si>
  <si>
    <t>El objeto y/o alcance del contrato incluye actividades de suministro y/o instalación y/o servicios de computadores y/o servidores y/o almacenamiento.</t>
  </si>
  <si>
    <t>El valor ejecutado del contrato es igual o superior a 200 SMMLV.</t>
  </si>
  <si>
    <t>Servicios y/o suministro de seguridad TI y/o SOC y/o NOC y/o mesa de ayuda</t>
  </si>
  <si>
    <t>El objeto y/o alcance del contrato incluye servicios y/o suministros de Seguridad TI y/o SOC y/o NOC y/o Mesa de Ayuda.</t>
  </si>
  <si>
    <t>SOLUCIONES DE TECNOLOGÍA E INGENIERIA S.A.S - SDT INGENIERIA</t>
  </si>
  <si>
    <t>Cantidad de certificaciones</t>
  </si>
  <si>
    <t>Puntaje</t>
  </si>
  <si>
    <t>Networking y/o Datacenter</t>
  </si>
  <si>
    <t>Cableado Estructurado e Infraestructura Pasiva</t>
  </si>
  <si>
    <t>SD-WAN</t>
  </si>
  <si>
    <t>Seguridad Informática</t>
  </si>
  <si>
    <t>Respaldo Eléctrico</t>
  </si>
  <si>
    <t>F</t>
  </si>
  <si>
    <t>Video</t>
  </si>
  <si>
    <t>G</t>
  </si>
  <si>
    <t>Radio Enlaces</t>
  </si>
  <si>
    <t>Lenovo - F#281, Ruckus - F#282</t>
  </si>
  <si>
    <t>Ruckus - F#1420, Huawei - F#1421, Lenovo - F#1422</t>
  </si>
  <si>
    <t>Ruckus - F#344, Huawei - F#345, Lenovo - F#346</t>
  </si>
  <si>
    <t>Ruckus - F#485, Huawei - F#486, Lenovo - F#487</t>
  </si>
  <si>
    <t>Huawei - F#646, Lenovo - F#647, Ruckus - F#648</t>
  </si>
  <si>
    <t>Huawei - F#433, Lenovo - F#435</t>
  </si>
  <si>
    <t>CommScope - Netconnect - F#283, Leviton - F#284</t>
  </si>
  <si>
    <t>Leviton - F#1423, CommScope - Netconnect - F#1424</t>
  </si>
  <si>
    <t>Leviton - F#347, CommScope - Netconnect - F#348</t>
  </si>
  <si>
    <t>Leviton - F#488, CommScope - Netconnect - F#489, CommScope - Systimax - F#490</t>
  </si>
  <si>
    <t>CommScope - Netconnect - F#649, Leviton - F#650</t>
  </si>
  <si>
    <t>Leviton - F#435</t>
  </si>
  <si>
    <t>Huawei - F#349, Peplink - F#350, Fortinet - F#351</t>
  </si>
  <si>
    <t>Huawei - F#491, Peplink - F#492, Fortinet - F#493</t>
  </si>
  <si>
    <t>Fortinet - F#651, Peplink - F#652, Huawei - F#646</t>
  </si>
  <si>
    <t>Fortinet - F#441, Peplink - F#439, Huawei - F#437</t>
  </si>
  <si>
    <t>Appgate - F#287, Fortinet - F#288</t>
  </si>
  <si>
    <t>Fortinet - F#1426, Appgate - F#1428</t>
  </si>
  <si>
    <t>Fortinet - F#352, Appgate - F#353</t>
  </si>
  <si>
    <t>Fortinet - F#494, Appgate - F#495</t>
  </si>
  <si>
    <t>Fortinet - F#651, Appgate - F#653</t>
  </si>
  <si>
    <t>Fortinet - F#443</t>
  </si>
  <si>
    <t>EATON - F#289, Schneider Electric - F#290</t>
  </si>
  <si>
    <t>EATON - F#1429, Schneider Electric - F#1430</t>
  </si>
  <si>
    <t>EATON - F#354, Schneider Electric - F#355</t>
  </si>
  <si>
    <t>EATON - F#496, Schneider Electric - F#497</t>
  </si>
  <si>
    <t>EATON - F#654, Schneider Electric - F#655</t>
  </si>
  <si>
    <t>EATON - F#445</t>
  </si>
  <si>
    <t>LG Electronics - F#291, Onescreen - F#292</t>
  </si>
  <si>
    <t>Onescreen - F#356, Huawei - F#357, LG Electronics - F#358</t>
  </si>
  <si>
    <t>Onescreen - F#498, LG Electronics - F#499</t>
  </si>
  <si>
    <t>Onescreen - F#656, LG Electronics - F#657, Huawei - F#646</t>
  </si>
  <si>
    <t>Onescreen - F#447, LG Electronics - F#451, Huawei - F#449</t>
  </si>
  <si>
    <t>Ligowave - F#1433, Cambium Networks - F#1434, Telrad - F#1435</t>
  </si>
  <si>
    <t>Ligowave - F#359, Cambium Networks - F#360, Telrad - F#361</t>
  </si>
  <si>
    <t>Ligowave - F#500, Cambium Networks - F#501, Telrad - F#502</t>
  </si>
  <si>
    <t>Ligowave - F#659, Cambium Networks - F#658</t>
  </si>
  <si>
    <t>Ligowave - F#453, Cambium Networks - F#455</t>
  </si>
  <si>
    <t>4. CAPITULO - EVALUACIÓN DE LAS PROPUESTAS Y SELECCIÓN DE ALIADOS PROVEEDORES
4.2. FACTORES DE EVALUACIÓN
4.2.1. Capacidad técnica – 343 puntos</t>
  </si>
  <si>
    <t>4. CAPITULO - EVALUACIÓN DE LAS PROPUESTAS Y SELECCIÓN DE ALIADOS PROVEEDORES
4.2. FACTORES DE EVALUACIÓN
4.2.2. Competencias especializadas – 525 puntos</t>
  </si>
  <si>
    <t>4. CAPITULO - EVALUACIÓN DE LAS PROPUESTAS Y SELECCIÓN DE ALIADOS PROVEEDORES
4.2. FACTORES DE EVALUACIÓN</t>
  </si>
  <si>
    <t>Factor de Evaluación</t>
  </si>
  <si>
    <t>3. CAPÍTULO – REQUISITOS DE PARTICIPACIÓN Y HABILITACIÓN
3.5. CAPACIDAD TÉCNICA
3.5.1. Experiencia Habilitante</t>
  </si>
  <si>
    <t>3. CAPÍTULO – REQUISITOS DE PARTICIPACIÓN Y HABILITACIÓN
3.4. CAPACIDAD FINANCIERA Y ORGANIZACIONAL</t>
  </si>
  <si>
    <t>3. CAPÍTULO – REQUISITOS DE PARTICIPACIÓN Y HABILITACIÓN
3.3. CAPACIDAD JURÍDICA</t>
  </si>
  <si>
    <t>Verificación</t>
  </si>
  <si>
    <t>DIRECTOR DE PROYECTOS</t>
  </si>
  <si>
    <t>PROPONENTE</t>
  </si>
  <si>
    <t>Nombre y apellidos</t>
  </si>
  <si>
    <t>Profesión</t>
  </si>
  <si>
    <t>Especialidad</t>
  </si>
  <si>
    <t>Tarjeta Profesional</t>
  </si>
  <si>
    <t>Fecha Matricula</t>
  </si>
  <si>
    <t xml:space="preserve">PARÁMETRO DE TIEMPO (cierre SPO) EXPERENCIA GENERAL </t>
  </si>
  <si>
    <t>EXPERIENCIA GENERAL DE TIEMPO (AÑOS)</t>
  </si>
  <si>
    <t>N° PRYECTOS PRESENTADOS (EXP Especifica)</t>
  </si>
  <si>
    <t xml:space="preserve">ENTIDAD </t>
  </si>
  <si>
    <t>PROYECTO</t>
  </si>
  <si>
    <t>CARGO DESEMPEÑADO</t>
  </si>
  <si>
    <t>Nombre y cargo de la persona que certifica</t>
  </si>
  <si>
    <t>CUMPLE / NO CUMPLE CERTIFICADO EX ESPECIFICA</t>
  </si>
  <si>
    <t>CONSENTIMIENTO PERSONAL</t>
  </si>
  <si>
    <t>FOTOCOPIA DIPLOMA DE GRADO</t>
  </si>
  <si>
    <t>HOJA DE VIDA</t>
  </si>
  <si>
    <t>ANEXO</t>
  </si>
  <si>
    <t>CUMPLE / NO CUMPLE</t>
  </si>
  <si>
    <t>CARLOS GIOVANI DIAZ RUEDA</t>
  </si>
  <si>
    <t xml:space="preserve">Ingeniero Electronico </t>
  </si>
  <si>
    <t>Especialización en gerencia de proyectos</t>
  </si>
  <si>
    <t>CN206-52796</t>
  </si>
  <si>
    <t>09/05/2007</t>
  </si>
  <si>
    <t>No presento</t>
  </si>
  <si>
    <t>NO CUMPLE</t>
  </si>
  <si>
    <t>No son verificables los proyectos en que participo</t>
  </si>
  <si>
    <t>250-254</t>
  </si>
  <si>
    <t xml:space="preserve">ANDRES FELIPE PEREZ SIERRA </t>
  </si>
  <si>
    <t xml:space="preserve">Ingeniero de Sistemas </t>
  </si>
  <si>
    <t xml:space="preserve">Especializacion en Gerencia para Ingenieros </t>
  </si>
  <si>
    <t>05255-299013</t>
  </si>
  <si>
    <t>19/03/2015</t>
  </si>
  <si>
    <t>ASF- Corporacion Universidad Lasallista - Contrato ASF-25-308</t>
  </si>
  <si>
    <t xml:space="preserve">Suministro, implementacion configuracion y puesta en produccion de la nueva infraestructura de servidores para la Corporacion Unilasallista, incluyendo la migracion controlada de servicios, acompañamiento, licensamiento, soporte especializado y todas las actividades necesarias para la entrada de opreacion del nuevo ambiente de computo institucional </t>
  </si>
  <si>
    <t xml:space="preserve">Director Tecnico </t>
  </si>
  <si>
    <t xml:space="preserve">Karen Gallegpo Diaz -Represnetante Legal </t>
  </si>
  <si>
    <t>1184-1311</t>
  </si>
  <si>
    <t>ASF- Terminales de Transporte de Medellin S.A.S - Contrato 140-2024</t>
  </si>
  <si>
    <t>Adquisicion, instalacion, configuaracion y migracion de una solucion de datacenter con tecnologia de hiperconvergencia para terminales de transporte de Medellin S.A</t>
  </si>
  <si>
    <t>ASF- Thinkit - Contrato ASF-24-227</t>
  </si>
  <si>
    <t>Suminstrar las licencias de Ciberseguridad para el SOC y NOC de la alcaldia de Envigado</t>
  </si>
  <si>
    <t>JOSE FRANCISCO TERAN MOSQUERA</t>
  </si>
  <si>
    <t>Especializacion en Gerencia en Proyectos de Telecomunicaciones</t>
  </si>
  <si>
    <t>CU206-7772</t>
  </si>
  <si>
    <t>15/02/1995</t>
  </si>
  <si>
    <t>Empresa de telecomunicaciones de Popayan S.A EMTEL E.S,P  Contrato 050 del 21 de enero de 2022</t>
  </si>
  <si>
    <t xml:space="preserve">Prestar los servicios profesionales especializados enel proceso de integracion tecnologica como gerente de proyectos </t>
  </si>
  <si>
    <t xml:space="preserve">Gerente de Proyectos </t>
  </si>
  <si>
    <t xml:space="preserve">Maria Cladia Valdivieso Beltran - Jefe Oficina Asesora Juridica 
consuelo Amparo Chantre Hoyos - Directora Administrativa </t>
  </si>
  <si>
    <t xml:space="preserve">No aporta hoja de vida </t>
  </si>
  <si>
    <t>245-271</t>
  </si>
  <si>
    <t>CERAGON- Contrato  420000 2580 Empresa de Telecomunicaciones de Bogota - ETB</t>
  </si>
  <si>
    <t>Servicios de operaciones del centro de gestion / Mesa de servisios de la red Tics</t>
  </si>
  <si>
    <t xml:space="preserve">Gerente de Servicios &amp; proyectos </t>
  </si>
  <si>
    <t xml:space="preserve">Adolfo Acero Castro - Gerente Financiero Administrativo </t>
  </si>
  <si>
    <t xml:space="preserve">CERAGON- Contrato  2781 Telefonica  antes Bellsoutth Colombia </t>
  </si>
  <si>
    <t xml:space="preserve">Servcio de mantenimiento preventivo y correctivo de las tecnologias de la informacion y comunicaciones TICs, Incluyendo el suministro de repuestos, ala red de microondas Nera SDH y PDH a nivel nacional, alos sistemas de gestion, a los equipos de nergia y a los multiplexores </t>
  </si>
  <si>
    <t>Administrador del Proyecto - Coordinaor de O&amp;M</t>
  </si>
  <si>
    <t>VERONICA HINESTROZA MARIN</t>
  </si>
  <si>
    <t>Ingenirera en Telecomunicaciones</t>
  </si>
  <si>
    <t>Especialista en Gerencia de Mantenimiento</t>
  </si>
  <si>
    <t>AN290-102431</t>
  </si>
  <si>
    <t>02/05/2014</t>
  </si>
  <si>
    <t xml:space="preserve">TICLINE - 4600092051 - Secretaria de Suminitros y Servicios </t>
  </si>
  <si>
    <t xml:space="preserve">Servicio de suscripcion al soporte, actualizacion y suminstro de elementos para la plataforma de red inalambrica  </t>
  </si>
  <si>
    <t xml:space="preserve">Subdirectora de Servicios </t>
  </si>
  <si>
    <t xml:space="preserve">Maria Alejandra Grajales - Lider de talento Humano </t>
  </si>
  <si>
    <t>432-448</t>
  </si>
  <si>
    <t xml:space="preserve">TICLINE - 4600101302- Secretaria de Suminitros y Servicios </t>
  </si>
  <si>
    <t xml:space="preserve">Adquirir Soporte y actualizacion para la platafroma de la red inalambrica </t>
  </si>
  <si>
    <t>TICLINE - 346 de 2024 - Area Metropolitana del Valle de Aburra</t>
  </si>
  <si>
    <t xml:space="preserve">Adquisicion de dispositivos WIFI, Servicios conexos y demas elementos complementarios, para la sede principal del Area Metropolitana del Valle de Aburra, Oficinas de incicla, prque metropolitana de las aguas y CAVR Fauna </t>
  </si>
  <si>
    <t>OSCAR ARMANDO ATERHORTUA MARTINEZ</t>
  </si>
  <si>
    <t xml:space="preserve">Especialización en telecomunicaciones </t>
  </si>
  <si>
    <t>AN206-36641</t>
  </si>
  <si>
    <t>03/02/2003</t>
  </si>
  <si>
    <t>ELEPHAS</t>
  </si>
  <si>
    <t xml:space="preserve">Suministro, Instalación, puesta en funcionamiento (hardware y software), asi como la prestación de servicios de mantenimiento preventivo y correctivo para sistemas de circuito cerrado de television con video (CCTV), Iincluyendo equipos activos y pasivos del sistema, tanto en infraestructura externa en vía publica, como en Data Center y centro de control y monitoreo, con el fin de apoyar las labores de seguridad y convivencia ciudadana.   </t>
  </si>
  <si>
    <t>Director y/o Gerente de Proyecto</t>
  </si>
  <si>
    <t xml:space="preserve">David Alejandro Cataño - Representante Legal </t>
  </si>
  <si>
    <t>527-539</t>
  </si>
  <si>
    <t xml:space="preserve">Implementar, instalar y poner. En funcionamiento el nodo subregionalNordeste en el municipio de Segovia, departamento de Antioquia </t>
  </si>
  <si>
    <t>Implementación de Kit de integracion de terceros a la red del sistema integrado de Emergencias y Seguridad (SIES) de Antioquia.</t>
  </si>
  <si>
    <t>SANTIAGO RAYO GARCIA</t>
  </si>
  <si>
    <t>AN206-82764</t>
  </si>
  <si>
    <t>03/04/2012</t>
  </si>
  <si>
    <t>SELTIC</t>
  </si>
  <si>
    <t>Direccion proyecto Telegestion via las palmas - Chuscalito para Concesión túnel de aburra oriente, que consistio en ejeutar la ingenieria de detalle, suministro, instalación y pruebas FAT y SAT, configuaracion y puesta en marcha de bienes y prestación de servicios especializados requeridos en la modernización de sistema de telegsión para alumbrado público y sistemas ITS de la doble calzada vía las palmas tramo Chuscalito - Glorite a Paisa(...)</t>
  </si>
  <si>
    <t xml:space="preserve">Gerente tecnico- Direccion de proyectos </t>
  </si>
  <si>
    <t xml:space="preserve">Sandra Marin Correa- Directora Administrativa </t>
  </si>
  <si>
    <t>337-364</t>
  </si>
  <si>
    <t xml:space="preserve">Director de proyectos suministro, montaje e intsalción del sistema de comunicaciones PCH ZEUS </t>
  </si>
  <si>
    <t>Direccion proyecto Servicio de instalación, configuracion y puesta en marcha de los 15 sistemas de telecomunicaciones en la ciudad de Medellin, incluye todos los accesorios de fijacion, cable UTP hasta la ODU, cinta bandit y demas Radio Cambium Nteworks PMP 450i</t>
  </si>
  <si>
    <t>DIRECTOR TECNICO</t>
  </si>
  <si>
    <t>LEONARDO VALENCIA MAYORGA</t>
  </si>
  <si>
    <t xml:space="preserve">Master Universitario en Seguridad Informatica </t>
  </si>
  <si>
    <t>25836-004284</t>
  </si>
  <si>
    <t>21/07/2005</t>
  </si>
  <si>
    <t>255 - 259</t>
  </si>
  <si>
    <t xml:space="preserve">OSCAR MANUEL MONTOYA PINEDA </t>
  </si>
  <si>
    <t>ingeniero Electronico</t>
  </si>
  <si>
    <t>Especializaion en Telecomunicaciones</t>
  </si>
  <si>
    <t>CN206-51563</t>
  </si>
  <si>
    <t>15/02/2007</t>
  </si>
  <si>
    <t>COINSI- Contrato No. 608756 UPB-Coninsa RH</t>
  </si>
  <si>
    <t xml:space="preserve">Suministro e  instalacion de cableado estructurado para Voz. Datos y CCTV del bloque 11 de inginerias UPB (Ulas Profesores y Auditorio </t>
  </si>
  <si>
    <t>Coordinador de Redes y Lider de TICS</t>
  </si>
  <si>
    <t xml:space="preserve">Juan David Ossa Hoyos -Represnetante Legal 
Orley Molina -Director de Gestion Humana </t>
  </si>
  <si>
    <t>1312-1326</t>
  </si>
  <si>
    <t>COINSI- Contrato No. UPB 05/065 Mensula Ingenieros - UPB-</t>
  </si>
  <si>
    <t xml:space="preserve">Suministro, instalacion y configuracion de redes logicas voz y datos 947 puntos laboratorio del bloque 11 de ingenierias Etapa 2 del efificio de la Universidad Pontificia Bolivariana de Medellin Sede Laureles </t>
  </si>
  <si>
    <t xml:space="preserve">COINSI- Contrato No. 2018-146 reforma datcenter camara de comercio de Medellin </t>
  </si>
  <si>
    <t xml:space="preserve">Diseño e implementacion para la medrnizacion y renovacion del centro de computo de la camra de comercio de Medellin para Antioquia </t>
  </si>
  <si>
    <t>OSVALDO RAFAEL PUELLO FLOREZ</t>
  </si>
  <si>
    <t xml:space="preserve">Magister en Ingenieria de Sistemas y computacion </t>
  </si>
  <si>
    <t>08255-221588</t>
  </si>
  <si>
    <t>13/02/2012</t>
  </si>
  <si>
    <t xml:space="preserve">SDT Ingenieria - INFOTIC </t>
  </si>
  <si>
    <t xml:space="preserve"> Presentar e implementar el servicio de conectivdad a instituciones educativas oficiales del muncipio de Sahagun</t>
  </si>
  <si>
    <t>Director Monteria</t>
  </si>
  <si>
    <t xml:space="preserve">Diana Maria Garzon - Directora de talento humano </t>
  </si>
  <si>
    <t>272-289</t>
  </si>
  <si>
    <t>SDT Ingenieria - Empresa de recursos Tecnologicos S.A - ESP</t>
  </si>
  <si>
    <t xml:space="preserve">Prestacion de servicios de internet (conectividad) a 36 instituciones Educativas oficilaes del municipio de Sahagun - Cordoba </t>
  </si>
  <si>
    <t xml:space="preserve">Adquisicion y suministro de la infraestructura tecnologica para el servicio de contectividad y fortalecimiento del sistema educativo con la implementacion n las instituciones educativas publicas del departamento del valle del cauca </t>
  </si>
  <si>
    <t xml:space="preserve">RAFAEL ALBERTO HERRERA RESTREPO </t>
  </si>
  <si>
    <t>Especialista en ciencias electronicas e informaticas: Area Telematica</t>
  </si>
  <si>
    <t>AN206-36451</t>
  </si>
  <si>
    <t>20/11/2002</t>
  </si>
  <si>
    <t>TICLINE - 437 de 2025 - Area Metropolitana del Valle de Aburra</t>
  </si>
  <si>
    <t>Adquisicion, instalacion, configuracion, migracion y puesta en funcionamiento de dispositivos de hardware y elementos de software para el fortalecimiento de la plataforma tecnologica del Area Metropolitana del Valle de Aburra</t>
  </si>
  <si>
    <t>Gerente</t>
  </si>
  <si>
    <t>448-462</t>
  </si>
  <si>
    <t xml:space="preserve">TICLINE - 118-2024- Enviaseo </t>
  </si>
  <si>
    <t xml:space="preserve">Servicio de instalacion, puesta en funcionamiento y soporte de siete (7) puntos wifi en el municipio de Envigado - Antioquia </t>
  </si>
  <si>
    <t xml:space="preserve">TICLINE - Contrato 14038 - INSITEL </t>
  </si>
  <si>
    <t xml:space="preserve">Suministro e instalacion de una solucion de conectividad para hasta cincuenta (50) instituciones educativas I.E. ubicaas la zona Norte de colombia </t>
  </si>
  <si>
    <t>FELIPE ANDRES GARZON PAEZ</t>
  </si>
  <si>
    <t xml:space="preserve">Especializacion en Servicios y redes de telecomunicaciones </t>
  </si>
  <si>
    <t>AN206-72666</t>
  </si>
  <si>
    <t>08/10/2010</t>
  </si>
  <si>
    <t>ANEXU</t>
  </si>
  <si>
    <t xml:space="preserve">Diseñar, implementar, integrar y poner en operación soluciones de infrastructutra tecnologica y telecomunicaciones, incluyendo redes de datos, plataforma de conectividad, sistemas de monitoreo y herramientas tecnologicas destinadas al fortalecimiento de losproyectos institucionales y la transformacion digital de la entidad. </t>
  </si>
  <si>
    <t xml:space="preserve">Director y/o Gerente de proyectos </t>
  </si>
  <si>
    <t xml:space="preserve">Carlos Alberto Florez - Representante Legal </t>
  </si>
  <si>
    <t>541-553</t>
  </si>
  <si>
    <t xml:space="preserve">Suministrar, instalar, configuarar y soportar infaestructura de tecnologias de la informacion y las comunicaciones (TIC), compuesta por equipos de Networking, plataformas de administracion, sistemas de seguridad tecnologica y componentes de conectividad para garantizar la disponibilidad y continuidad de los servicios tecnologicos </t>
  </si>
  <si>
    <t xml:space="preserve">Implementar una solucion integarl de infraestuctura tecnologica orientada al procedimiento, almacenamiento, trasmisión y gestion de informacion, mediante la integracion de redes de comunicaciones, plataformas tecnologicas y sistemas especializados de operacion y monitoreo </t>
  </si>
  <si>
    <t xml:space="preserve">MELISSA ACOSTA GIRALDO </t>
  </si>
  <si>
    <t>Ingeniero Electronica</t>
  </si>
  <si>
    <t>Especialización en gerencia de sistemas  tecnología</t>
  </si>
  <si>
    <t>AN206-100050</t>
  </si>
  <si>
    <t>30/01/2014</t>
  </si>
  <si>
    <t>Coordinadora de proyectos- PM Proyecto</t>
  </si>
  <si>
    <t>365-382</t>
  </si>
  <si>
    <t xml:space="preserve">PM Proyecto Valor + Starlink supervisar la ejecución del proyecto cuyas actividades eran la provisión de equipos de redes de telecumunicaciones, instación, configuración, soporte tecnico, filtrado de contenido y administración de los servicios de conectividad a internet satelital Starlink en la infraestructura tecnologica para los clientes de Valor +.   </t>
  </si>
  <si>
    <t xml:space="preserve">PM Proyecto Terminales Medellin Noc-Soc para la Adqusición e instalación de una soluion integral para el aseguramiento de las plataformas NOC y SOC, WIFI,B redes LAN incluyendo asistencia técnica y soporte. </t>
  </si>
  <si>
    <t>PROFESIONAL SG.SST</t>
  </si>
  <si>
    <t>Curso Capacitación Virtual</t>
  </si>
  <si>
    <t>Licencia de SST</t>
  </si>
  <si>
    <t>Fecha Obtención Título</t>
  </si>
  <si>
    <t>PARÁMETRO DE TIEMPO (cierre SPO)</t>
  </si>
  <si>
    <t>N° CONTRATOS PRESENTADOS (EXP Especifica)</t>
  </si>
  <si>
    <t>CONVIEST S.A.S</t>
  </si>
  <si>
    <t>DIANA MARCELA SANCHEZ PEREZ</t>
  </si>
  <si>
    <t xml:space="preserve">INGENIERO EN SEGURIDAD Y SALUD PARA EL TRABAJO </t>
  </si>
  <si>
    <t>50 horas - Fecha Expedición:19/07/2019
20 horas - Fecha Expedición: 27/01/2026</t>
  </si>
  <si>
    <t>15/05/2019 al 15/05/2029</t>
  </si>
  <si>
    <t>29/03/2019</t>
  </si>
  <si>
    <t xml:space="preserve">NO CUMPLE </t>
  </si>
  <si>
    <t xml:space="preserve">No es verificable la experiencia expecifica </t>
  </si>
  <si>
    <t>260-264</t>
  </si>
  <si>
    <t>ASF SOLUCIONES S.A.S</t>
  </si>
  <si>
    <t xml:space="preserve">DIOFAN ANDRES MARIN ZAPATA </t>
  </si>
  <si>
    <t>ESPECIALISTA EN SEGURIDAD Y SALUD EN EL TRABAJO - Acta de Grado 40860</t>
  </si>
  <si>
    <t xml:space="preserve">NO APORTA </t>
  </si>
  <si>
    <t>14/10/2016 al  14/10/2026</t>
  </si>
  <si>
    <t>27/05/2016</t>
  </si>
  <si>
    <t>ASF - ALCALDIA DEL MUNICIPIO DE CALDAS, ANTIOQUIA</t>
  </si>
  <si>
    <t>Infratructura de seguridad y video vigilencia en materia tecnologia, electronica, infrestructura fisica, equipamiento, espacio publico, saneamiento basico y mobiliario urbano del municipio de Caldas, Incluye obras conexas y complementarias.</t>
  </si>
  <si>
    <t>Residente SST</t>
  </si>
  <si>
    <t>Juan Esteban Zapata Perez - Secretario de Despacho Infraestructura Fisica</t>
  </si>
  <si>
    <t xml:space="preserve">No aporta Curso Capacitación Virtual
No es verificable la experiencia expecifica </t>
  </si>
  <si>
    <t>1327- 1364</t>
  </si>
  <si>
    <t>SOLUCIOBES DE TECNOLOGIA E INGENIERIA SAS</t>
  </si>
  <si>
    <t>JHON ALEJANDRO GUTIERRES DIAZ</t>
  </si>
  <si>
    <t>PROFESIONAL DE ADMINISTRACIÓN DE SEGURIDAD Y SALUD EN EL TRABAJO - SST</t>
  </si>
  <si>
    <t>50 horas - Fecha Expedición:23/09/2020
20 horas - Fecha Expedición: 01/02/2024</t>
  </si>
  <si>
    <t>29/06/2023 AL 29/06/2033</t>
  </si>
  <si>
    <t>14/04/2023</t>
  </si>
  <si>
    <t xml:space="preserve">No es verificable la experiencia expecifica 
No aporta hoja de vida </t>
  </si>
  <si>
    <t>290-296</t>
  </si>
  <si>
    <t>MAIDY LICETH BONILLA ZUÑIGA</t>
  </si>
  <si>
    <t xml:space="preserve">PROFESIONAL EN SALUD OCUPACIONAL </t>
  </si>
  <si>
    <t>20 horas - Fecha Expedición: 18/05/2026</t>
  </si>
  <si>
    <t>11/11/2016 AL 11/11/2036</t>
  </si>
  <si>
    <t>01/10/2016</t>
  </si>
  <si>
    <t>TICLINE - UNE EPM- ORDEN 26441 PEDIDO 4300072208 CONTRATO 4210000873</t>
  </si>
  <si>
    <t xml:space="preserve">Servicios de operación, mantenimientoo, administracion y prestacion de servicios de conectividad a internet en la infraestructura tecnologica de las sedes educativas ubicadas en sector rural del departamento de Antioquia </t>
  </si>
  <si>
    <t>Coordinadora de SGI</t>
  </si>
  <si>
    <t>Maria Alejandra Grajales - Lider de talento Humano</t>
  </si>
  <si>
    <t>463-473</t>
  </si>
  <si>
    <t>ELEPHAS S.A.S</t>
  </si>
  <si>
    <t>DEISY TATIANA ALZATE USUGA</t>
  </si>
  <si>
    <t>50 horas - Fecha Expedición: 31/05/2018.
20 horas - Fecha Expedición: 24/02/2025.</t>
  </si>
  <si>
    <t>05/09/2023 al  05/09/2033</t>
  </si>
  <si>
    <t>26/06/2023</t>
  </si>
  <si>
    <t>Implemntacion, administracion y seguimiento y mejora continua dl sistema de gestion de seguridad y salud en el trabajo (SG-SST) de Elephas S.A.S</t>
  </si>
  <si>
    <t>Profesional responsable del sistema de gestion de seguridad y salud en el trabajo  (SG-SST)</t>
  </si>
  <si>
    <t>David Alejandro Cataño -m Representante Legal</t>
  </si>
  <si>
    <t>554-569</t>
  </si>
  <si>
    <t>SELTIC S.A.S</t>
  </si>
  <si>
    <t>MAGDA NATALIA RODRIGUEZ JIMENEZ</t>
  </si>
  <si>
    <t>PROFESIONAL DE ADMINISTRACIÓN DE SEGURIDAD Y SALUD EN EL TRABAJO - SST
Acta individual de grado N° 110</t>
  </si>
  <si>
    <t>20 horas - Fecha Expedición: 31/07/2024.</t>
  </si>
  <si>
    <t>05/10/2018 al 05/10/2028</t>
  </si>
  <si>
    <t>13/09/2018</t>
  </si>
  <si>
    <t>Coordinadora de SST y SIG</t>
  </si>
  <si>
    <t>383-396</t>
  </si>
  <si>
    <t>La certificación corresponde a un contrato ejecutado.</t>
  </si>
  <si>
    <t>Con fundamento en los artículos 2.2.1.2.4.2.14 y 2.2.1.2.4.2.15, respecto a emprendimientos y empresas de mujeres, en el artículo 2.2.1.2.4.2.18, respecto de las Mipyme adicionados por el artículo 3 del Decreto 1860 de 2021, y el articulo 2.2.1.2.4.2.7.3. del Decreto 1082 de 2015 para emprendimientos y empresas de persona con discapacidad, las Entidades Estatales no sometidas al Estatuto General de Contratación de la Administración Pública establecerán condiciones habilitantes diferenciales que promuevan y faciliten la participación en los procedimientos de selección competitivos. En este sentido, para el presente proceso se establecen los criterios diferenciales descritos a continuación para los indicadores financieros y organizacionales</t>
  </si>
  <si>
    <t>Garantía para cubrir los riesgos derivados del incumplimiento del ofrecimiento: Se deberá anexar garantía de seriedad de la propuesta, a favor de la “EMPRESA PARA LA SEGURIDAD Y SOLUCIONES URBANAS – ESU”, con NIT. 890.984.761-8, constituida ante una compañía de seguros o entidad bancaria legalmente establecida en Colombia, o patrimonio autónomo, y que contenga los siguientes aspectos:
-Valor asegurado: Equivalente al diez por ciento (10%) del valor presentado en la propuesta economica 
-Vigencia: Tres (3) meses, contados a partir de la fecha de cierre del proceso contractual.
-Tomador y/o afianzado: La garantía deberá tomarse con el nombre o razón social que figura en el Certificado de Existencia y Representación Legal expedido por la Cámara de Comercio.
-Asegurado y beneficiario: Empresa para la Seguridad y Soluciones Urbanas – ESU.
Objeto y numero del proceso.
-Firmas del tomador y de la aseguradora que la expide.</t>
  </si>
  <si>
    <t>PROPONENTE 1</t>
  </si>
  <si>
    <t>PROPONENTE 2</t>
  </si>
  <si>
    <t>PROPONENTE 3</t>
  </si>
  <si>
    <t>PROPONENTE 4</t>
  </si>
  <si>
    <t>PROPONENTE 5</t>
  </si>
  <si>
    <t>PROPONENTE 6</t>
  </si>
  <si>
    <t>3. REQUISITOS DE PARTICIPACIÓN Y HABILITACIÓN
3.5. CAPACIDAD TÉCNICA
3.5.5. Cumplimiento compra publica innovadora, sostenible y socialmente responsable</t>
  </si>
  <si>
    <t>Huawei - F#285, Peplink - F#286</t>
  </si>
  <si>
    <t>Peplink - F#1425</t>
  </si>
  <si>
    <t>Onescreen - F#1431, LG Electronics - F#1432</t>
  </si>
  <si>
    <t>Cambium Networks - F#293, Ligowave - F#294, Telrad - F#295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</si>
</sst>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_(&quot;$&quot;\ * #,##0.00_);_(&quot;$&quot;\ * \(#,##0.00\);_(&quot;$&quot;\ * &quot;-&quot;??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  <font>
      <b/>
      <sz val="12"/>
      <name val="Aptos Narrow"/>
      <family val="2"/>
      <scheme val="minor"/>
    </font>
    <font>
      <sz val="11"/>
      <name val="Calibri"/>
      <family val="2"/>
    </font>
    <font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2" fontId="10" fillId="0" borderId="0" applyFont="0" applyFill="0" applyBorder="0" applyAlignment="0" applyProtection="0"/>
  </cellStyleXfs>
  <cellXfs count="241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wrapText="1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6" xfId="0" applyBorder="1"/>
    <xf numFmtId="0" fontId="0" fillId="0" borderId="36" xfId="0" applyBorder="1" applyAlignment="1">
      <alignment vertical="center"/>
    </xf>
    <xf numFmtId="0" fontId="0" fillId="0" borderId="28" xfId="0" applyBorder="1"/>
    <xf numFmtId="0" fontId="0" fillId="0" borderId="40" xfId="0" applyBorder="1"/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37" fontId="13" fillId="2" borderId="1" xfId="4" applyNumberFormat="1" applyFont="1" applyFill="1" applyBorder="1" applyAlignment="1">
      <alignment horizontal="center" vertical="center" wrapText="1"/>
    </xf>
    <xf numFmtId="37" fontId="4" fillId="0" borderId="1" xfId="4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2" fontId="4" fillId="0" borderId="1" xfId="5" applyFont="1" applyFill="1" applyBorder="1" applyAlignment="1">
      <alignment horizontal="center" vertical="center" wrapText="1"/>
    </xf>
    <xf numFmtId="49" fontId="13" fillId="2" borderId="1" xfId="4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3" fontId="0" fillId="0" borderId="29" xfId="1" applyNumberFormat="1" applyFont="1" applyBorder="1" applyAlignment="1">
      <alignment horizontal="center" vertical="center"/>
    </xf>
    <xf numFmtId="3" fontId="0" fillId="0" borderId="28" xfId="1" applyNumberFormat="1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39" xfId="0" applyBorder="1" applyAlignment="1">
      <alignment vertical="center"/>
    </xf>
    <xf numFmtId="14" fontId="0" fillId="0" borderId="41" xfId="0" applyNumberForma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0" fontId="0" fillId="0" borderId="35" xfId="0" applyBorder="1" applyAlignment="1">
      <alignment vertical="center"/>
    </xf>
    <xf numFmtId="164" fontId="0" fillId="0" borderId="37" xfId="2" applyNumberFormat="1" applyFont="1" applyBorder="1" applyAlignment="1">
      <alignment horizontal="center" vertical="center"/>
    </xf>
    <xf numFmtId="164" fontId="0" fillId="0" borderId="36" xfId="2" applyNumberFormat="1" applyFont="1" applyBorder="1" applyAlignment="1">
      <alignment horizontal="center" vertical="center"/>
    </xf>
    <xf numFmtId="164" fontId="0" fillId="0" borderId="29" xfId="2" applyNumberFormat="1" applyFont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4" fontId="0" fillId="0" borderId="41" xfId="2" applyNumberFormat="1" applyFont="1" applyBorder="1" applyAlignment="1">
      <alignment horizontal="center" vertical="center"/>
    </xf>
    <xf numFmtId="164" fontId="0" fillId="0" borderId="40" xfId="2" applyNumberFormat="1" applyFon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10" fontId="0" fillId="0" borderId="29" xfId="3" applyNumberFormat="1" applyFont="1" applyBorder="1" applyAlignment="1">
      <alignment horizontal="center" vertical="center"/>
    </xf>
    <xf numFmtId="10" fontId="0" fillId="0" borderId="28" xfId="3" applyNumberFormat="1" applyFont="1" applyBorder="1" applyAlignment="1">
      <alignment horizontal="center" vertical="center"/>
    </xf>
    <xf numFmtId="10" fontId="0" fillId="0" borderId="41" xfId="3" applyNumberFormat="1" applyFont="1" applyBorder="1" applyAlignment="1">
      <alignment horizontal="center" vertical="center"/>
    </xf>
    <xf numFmtId="10" fontId="0" fillId="0" borderId="40" xfId="3" applyNumberFormat="1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42" fontId="13" fillId="0" borderId="1" xfId="5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wrapText="1"/>
    </xf>
    <xf numFmtId="0" fontId="6" fillId="2" borderId="55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42" fontId="13" fillId="0" borderId="10" xfId="5" applyFont="1" applyFill="1" applyBorder="1" applyAlignment="1">
      <alignment horizontal="center" vertical="center" wrapText="1"/>
    </xf>
    <xf numFmtId="42" fontId="13" fillId="0" borderId="9" xfId="5" applyFont="1" applyFill="1" applyBorder="1" applyAlignment="1">
      <alignment horizontal="center" vertical="center" wrapText="1"/>
    </xf>
    <xf numFmtId="42" fontId="13" fillId="0" borderId="8" xfId="5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37" fontId="13" fillId="2" borderId="1" xfId="4" applyNumberFormat="1" applyFont="1" applyFill="1" applyBorder="1" applyAlignment="1">
      <alignment horizontal="center" vertical="center" wrapText="1"/>
    </xf>
    <xf numFmtId="37" fontId="4" fillId="0" borderId="1" xfId="4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2" fontId="4" fillId="0" borderId="1" xfId="5" applyFont="1" applyFill="1" applyBorder="1" applyAlignment="1">
      <alignment horizontal="center" vertical="center" wrapText="1"/>
    </xf>
    <xf numFmtId="49" fontId="13" fillId="2" borderId="1" xfId="4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13" fillId="2" borderId="10" xfId="4" applyNumberFormat="1" applyFont="1" applyFill="1" applyBorder="1" applyAlignment="1">
      <alignment horizontal="center" vertical="center" wrapText="1"/>
    </xf>
    <xf numFmtId="37" fontId="13" fillId="2" borderId="9" xfId="4" applyNumberFormat="1" applyFont="1" applyFill="1" applyBorder="1" applyAlignment="1">
      <alignment horizontal="center" vertical="center" wrapText="1"/>
    </xf>
    <xf numFmtId="37" fontId="13" fillId="2" borderId="8" xfId="4" applyNumberFormat="1" applyFont="1" applyFill="1" applyBorder="1" applyAlignment="1">
      <alignment horizontal="center" vertical="center" wrapText="1"/>
    </xf>
    <xf numFmtId="37" fontId="4" fillId="0" borderId="10" xfId="4" applyNumberFormat="1" applyFont="1" applyFill="1" applyBorder="1" applyAlignment="1">
      <alignment horizontal="center" vertical="center" wrapText="1"/>
    </xf>
    <xf numFmtId="37" fontId="4" fillId="0" borderId="9" xfId="4" applyNumberFormat="1" applyFont="1" applyFill="1" applyBorder="1" applyAlignment="1">
      <alignment horizontal="center" vertical="center" wrapText="1"/>
    </xf>
    <xf numFmtId="37" fontId="4" fillId="0" borderId="8" xfId="4" applyNumberFormat="1" applyFont="1" applyFill="1" applyBorder="1" applyAlignment="1">
      <alignment horizontal="center" vertical="center" wrapText="1"/>
    </xf>
    <xf numFmtId="42" fontId="4" fillId="0" borderId="10" xfId="5" applyFont="1" applyFill="1" applyBorder="1" applyAlignment="1">
      <alignment horizontal="center" vertical="center" wrapText="1"/>
    </xf>
    <xf numFmtId="42" fontId="4" fillId="0" borderId="9" xfId="5" applyFont="1" applyFill="1" applyBorder="1" applyAlignment="1">
      <alignment horizontal="center" vertical="center" wrapText="1"/>
    </xf>
    <xf numFmtId="42" fontId="4" fillId="0" borderId="8" xfId="5" applyFont="1" applyFill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Moneda [0]" xfId="5" builtinId="7"/>
    <cellStyle name="Moneda 2" xfId="4" xr:uid="{B6BA560B-4559-4C87-A02E-E26EDEFFF537}"/>
    <cellStyle name="Normal" xfId="0" builtinId="0"/>
    <cellStyle name="Porcentaje" xfId="3" builtinId="5"/>
  </cellStyles>
  <dxfs count="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FB9E-9467-4361-8EBB-57858FD2D673}">
  <sheetPr>
    <tabColor rgb="FFFFFF00"/>
  </sheetPr>
  <dimension ref="A1:AA23"/>
  <sheetViews>
    <sheetView zoomScale="85" zoomScaleNormal="55" workbookViewId="0">
      <pane xSplit="2" ySplit="4" topLeftCell="C5" activePane="bottomRight" state="frozen"/>
      <selection pane="topRight" sqref="A1:H1"/>
      <selection pane="bottomLeft" sqref="A1:H1"/>
      <selection pane="bottomRight" activeCell="C5" sqref="C5"/>
    </sheetView>
  </sheetViews>
  <sheetFormatPr baseColWidth="10" defaultColWidth="9.140625" defaultRowHeight="15" customHeight="1" x14ac:dyDescent="0.25"/>
  <cols>
    <col min="1" max="1" width="13.5703125" style="76" customWidth="1"/>
    <col min="2" max="2" width="81.28515625" style="76" customWidth="1"/>
    <col min="3" max="4" width="15.7109375" style="76" customWidth="1"/>
    <col min="5" max="5" width="30.7109375" style="76" customWidth="1"/>
    <col min="6" max="6" width="11.42578125" style="76" customWidth="1"/>
    <col min="7" max="8" width="15.7109375" style="76" customWidth="1"/>
    <col min="9" max="9" width="30.7109375" style="76" customWidth="1"/>
    <col min="10" max="10" width="11.42578125" style="76" customWidth="1"/>
    <col min="11" max="12" width="15.7109375" style="76" customWidth="1"/>
    <col min="13" max="13" width="10.7109375" style="76" customWidth="1"/>
    <col min="14" max="14" width="30.7109375" style="76" customWidth="1"/>
    <col min="15" max="15" width="11.42578125" style="76" customWidth="1"/>
    <col min="16" max="17" width="15.7109375" style="76" customWidth="1"/>
    <col min="18" max="18" width="30.7109375" style="76" customWidth="1"/>
    <col min="19" max="19" width="11.42578125" style="76" customWidth="1"/>
    <col min="20" max="21" width="15.7109375" style="76" customWidth="1"/>
    <col min="22" max="22" width="30.7109375" style="76" customWidth="1"/>
    <col min="23" max="23" width="11.42578125" style="76" customWidth="1"/>
    <col min="24" max="25" width="15.7109375" style="76" customWidth="1"/>
    <col min="26" max="26" width="30.7109375" style="76" customWidth="1"/>
    <col min="27" max="27" width="11.42578125" style="76" customWidth="1"/>
    <col min="28" max="16384" width="9.140625" style="76"/>
  </cols>
  <sheetData>
    <row r="1" spans="1:27" x14ac:dyDescent="0.25">
      <c r="A1" s="133" t="s">
        <v>355</v>
      </c>
      <c r="B1" s="134"/>
      <c r="C1" s="139" t="s">
        <v>581</v>
      </c>
      <c r="D1" s="139"/>
      <c r="E1" s="139"/>
      <c r="F1" s="139"/>
      <c r="G1" s="139" t="s">
        <v>582</v>
      </c>
      <c r="H1" s="139"/>
      <c r="I1" s="139"/>
      <c r="J1" s="139"/>
      <c r="K1" s="139" t="s">
        <v>583</v>
      </c>
      <c r="L1" s="139"/>
      <c r="M1" s="139"/>
      <c r="N1" s="139"/>
      <c r="O1" s="139"/>
      <c r="P1" s="139" t="s">
        <v>584</v>
      </c>
      <c r="Q1" s="139"/>
      <c r="R1" s="139"/>
      <c r="S1" s="139"/>
      <c r="T1" s="139" t="s">
        <v>585</v>
      </c>
      <c r="U1" s="139"/>
      <c r="V1" s="139"/>
      <c r="W1" s="139"/>
      <c r="X1" s="139" t="s">
        <v>586</v>
      </c>
      <c r="Y1" s="139"/>
      <c r="Z1" s="139"/>
      <c r="AA1" s="139"/>
    </row>
    <row r="2" spans="1:27" ht="45" customHeight="1" x14ac:dyDescent="0.25">
      <c r="A2" s="135"/>
      <c r="B2" s="136"/>
      <c r="C2" s="139" t="s">
        <v>164</v>
      </c>
      <c r="D2" s="139"/>
      <c r="E2" s="139" t="s">
        <v>0</v>
      </c>
      <c r="F2" s="139" t="s">
        <v>1</v>
      </c>
      <c r="G2" s="139" t="s">
        <v>165</v>
      </c>
      <c r="H2" s="139"/>
      <c r="I2" s="139" t="s">
        <v>0</v>
      </c>
      <c r="J2" s="139" t="s">
        <v>1</v>
      </c>
      <c r="K2" s="139" t="s">
        <v>299</v>
      </c>
      <c r="L2" s="139"/>
      <c r="M2" s="139"/>
      <c r="N2" s="139" t="s">
        <v>0</v>
      </c>
      <c r="O2" s="139" t="s">
        <v>1</v>
      </c>
      <c r="P2" s="139" t="s">
        <v>167</v>
      </c>
      <c r="Q2" s="139"/>
      <c r="R2" s="139" t="s">
        <v>0</v>
      </c>
      <c r="S2" s="139" t="s">
        <v>1</v>
      </c>
      <c r="T2" s="139" t="s">
        <v>168</v>
      </c>
      <c r="U2" s="139"/>
      <c r="V2" s="139" t="s">
        <v>0</v>
      </c>
      <c r="W2" s="139" t="s">
        <v>1</v>
      </c>
      <c r="X2" s="139" t="s">
        <v>169</v>
      </c>
      <c r="Y2" s="139"/>
      <c r="Z2" s="139" t="s">
        <v>0</v>
      </c>
      <c r="AA2" s="139" t="s">
        <v>1</v>
      </c>
    </row>
    <row r="3" spans="1:27" ht="15" customHeight="1" x14ac:dyDescent="0.25">
      <c r="A3" s="137"/>
      <c r="B3" s="138"/>
      <c r="C3" s="2" t="s">
        <v>2</v>
      </c>
      <c r="D3" s="139" t="s">
        <v>3</v>
      </c>
      <c r="E3" s="139"/>
      <c r="F3" s="139"/>
      <c r="G3" s="2" t="s">
        <v>4</v>
      </c>
      <c r="H3" s="139" t="s">
        <v>3</v>
      </c>
      <c r="I3" s="139"/>
      <c r="J3" s="139"/>
      <c r="K3" s="142" t="s">
        <v>5</v>
      </c>
      <c r="L3" s="142"/>
      <c r="M3" s="139" t="s">
        <v>6</v>
      </c>
      <c r="N3" s="139"/>
      <c r="O3" s="139"/>
      <c r="P3" s="2" t="s">
        <v>7</v>
      </c>
      <c r="Q3" s="139" t="s">
        <v>6</v>
      </c>
      <c r="R3" s="139"/>
      <c r="S3" s="139"/>
      <c r="T3" s="2" t="s">
        <v>8</v>
      </c>
      <c r="U3" s="139" t="s">
        <v>6</v>
      </c>
      <c r="V3" s="139"/>
      <c r="W3" s="139"/>
      <c r="X3" s="2" t="s">
        <v>9</v>
      </c>
      <c r="Y3" s="139" t="s">
        <v>6</v>
      </c>
      <c r="Z3" s="139"/>
      <c r="AA3" s="139"/>
    </row>
    <row r="4" spans="1:27" ht="28.9" customHeight="1" x14ac:dyDescent="0.25">
      <c r="A4" s="2" t="s">
        <v>10</v>
      </c>
      <c r="B4" s="2" t="s">
        <v>11</v>
      </c>
      <c r="C4" s="2" t="s">
        <v>12</v>
      </c>
      <c r="D4" s="139"/>
      <c r="E4" s="139"/>
      <c r="F4" s="139"/>
      <c r="G4" s="2" t="s">
        <v>12</v>
      </c>
      <c r="H4" s="139"/>
      <c r="I4" s="139"/>
      <c r="J4" s="139"/>
      <c r="K4" s="142" t="s">
        <v>12</v>
      </c>
      <c r="L4" s="142"/>
      <c r="M4" s="139"/>
      <c r="N4" s="139"/>
      <c r="O4" s="139"/>
      <c r="P4" s="2" t="s">
        <v>12</v>
      </c>
      <c r="Q4" s="139"/>
      <c r="R4" s="139"/>
      <c r="S4" s="139"/>
      <c r="T4" s="2" t="s">
        <v>12</v>
      </c>
      <c r="U4" s="139"/>
      <c r="V4" s="139"/>
      <c r="W4" s="139"/>
      <c r="X4" s="2" t="s">
        <v>12</v>
      </c>
      <c r="Y4" s="139"/>
      <c r="Z4" s="139"/>
      <c r="AA4" s="139"/>
    </row>
    <row r="5" spans="1:27" x14ac:dyDescent="0.25">
      <c r="A5" s="3" t="s">
        <v>13</v>
      </c>
      <c r="B5" s="4" t="s">
        <v>14</v>
      </c>
      <c r="C5" s="3" t="s">
        <v>15</v>
      </c>
      <c r="D5" s="5" t="s">
        <v>16</v>
      </c>
      <c r="E5" s="77"/>
      <c r="F5" s="6"/>
      <c r="G5" s="3" t="s">
        <v>15</v>
      </c>
      <c r="H5" s="3">
        <v>1</v>
      </c>
      <c r="I5" s="77"/>
      <c r="J5" s="6"/>
      <c r="K5" s="140" t="s">
        <v>15</v>
      </c>
      <c r="L5" s="140"/>
      <c r="M5" s="5" t="s">
        <v>17</v>
      </c>
      <c r="N5" s="77"/>
      <c r="O5" s="6"/>
      <c r="P5" s="3" t="s">
        <v>15</v>
      </c>
      <c r="Q5" s="5" t="s">
        <v>16</v>
      </c>
      <c r="R5" s="77"/>
      <c r="S5" s="6"/>
      <c r="T5" s="3" t="s">
        <v>15</v>
      </c>
      <c r="U5" s="5" t="s">
        <v>16</v>
      </c>
      <c r="V5" s="77"/>
      <c r="W5" s="6"/>
      <c r="X5" s="3" t="s">
        <v>15</v>
      </c>
      <c r="Y5" s="5" t="s">
        <v>18</v>
      </c>
      <c r="Z5" s="77"/>
      <c r="AA5" s="6"/>
    </row>
    <row r="6" spans="1:27" x14ac:dyDescent="0.25">
      <c r="A6" s="3" t="s">
        <v>19</v>
      </c>
      <c r="B6" s="4" t="s">
        <v>20</v>
      </c>
      <c r="C6" s="3" t="s">
        <v>15</v>
      </c>
      <c r="D6" s="5" t="s">
        <v>21</v>
      </c>
      <c r="E6" s="3"/>
      <c r="F6" s="6"/>
      <c r="G6" s="3" t="s">
        <v>15</v>
      </c>
      <c r="H6" s="3">
        <v>3</v>
      </c>
      <c r="I6" s="3"/>
      <c r="J6" s="6"/>
      <c r="K6" s="141" t="s">
        <v>15</v>
      </c>
      <c r="L6" s="141"/>
      <c r="M6" s="5" t="s">
        <v>22</v>
      </c>
      <c r="N6" s="3"/>
      <c r="O6" s="6"/>
      <c r="P6" s="3" t="s">
        <v>15</v>
      </c>
      <c r="Q6" s="5" t="s">
        <v>21</v>
      </c>
      <c r="R6" s="3"/>
      <c r="S6" s="6"/>
      <c r="T6" s="3" t="s">
        <v>15</v>
      </c>
      <c r="U6" s="5" t="s">
        <v>21</v>
      </c>
      <c r="V6" s="3"/>
      <c r="W6" s="6"/>
      <c r="X6" s="3" t="s">
        <v>15</v>
      </c>
      <c r="Y6" s="5" t="s">
        <v>23</v>
      </c>
      <c r="Z6" s="3"/>
      <c r="AA6" s="6"/>
    </row>
    <row r="7" spans="1:27" ht="30" x14ac:dyDescent="0.25">
      <c r="A7" s="140" t="s">
        <v>24</v>
      </c>
      <c r="B7" s="4" t="s">
        <v>25</v>
      </c>
      <c r="C7" s="3" t="s">
        <v>15</v>
      </c>
      <c r="D7" s="5" t="s">
        <v>26</v>
      </c>
      <c r="E7" s="5"/>
      <c r="F7" s="6"/>
      <c r="G7" s="3" t="s">
        <v>15</v>
      </c>
      <c r="H7" s="5" t="s">
        <v>27</v>
      </c>
      <c r="I7" s="5"/>
      <c r="J7" s="6"/>
      <c r="K7" s="141" t="s">
        <v>15</v>
      </c>
      <c r="L7" s="141"/>
      <c r="M7" s="5" t="s">
        <v>28</v>
      </c>
      <c r="N7" s="5"/>
      <c r="O7" s="6"/>
      <c r="P7" s="3" t="s">
        <v>15</v>
      </c>
      <c r="Q7" s="5" t="s">
        <v>29</v>
      </c>
      <c r="R7" s="5"/>
      <c r="S7" s="6"/>
      <c r="T7" s="3" t="s">
        <v>15</v>
      </c>
      <c r="U7" s="5" t="s">
        <v>30</v>
      </c>
      <c r="V7" s="5"/>
      <c r="W7" s="6"/>
      <c r="X7" s="3" t="s">
        <v>15</v>
      </c>
      <c r="Y7" s="5" t="s">
        <v>31</v>
      </c>
      <c r="Z7" s="5"/>
      <c r="AA7" s="6"/>
    </row>
    <row r="8" spans="1:27" x14ac:dyDescent="0.25">
      <c r="A8" s="140"/>
      <c r="B8" s="143" t="s">
        <v>32</v>
      </c>
      <c r="C8" s="143" t="s">
        <v>33</v>
      </c>
      <c r="D8" s="147" t="s">
        <v>33</v>
      </c>
      <c r="E8" s="149"/>
      <c r="F8" s="145"/>
      <c r="G8" s="143" t="s">
        <v>33</v>
      </c>
      <c r="H8" s="143" t="s">
        <v>33</v>
      </c>
      <c r="I8" s="149"/>
      <c r="J8" s="145"/>
      <c r="K8" s="151" t="s">
        <v>15</v>
      </c>
      <c r="L8" s="152"/>
      <c r="M8" s="143" t="s">
        <v>34</v>
      </c>
      <c r="N8" s="143"/>
      <c r="O8" s="145"/>
      <c r="P8" s="143" t="s">
        <v>33</v>
      </c>
      <c r="Q8" s="143" t="s">
        <v>33</v>
      </c>
      <c r="R8" s="143"/>
      <c r="S8" s="145"/>
      <c r="T8" s="143" t="s">
        <v>33</v>
      </c>
      <c r="U8" s="143" t="s">
        <v>33</v>
      </c>
      <c r="V8" s="143"/>
      <c r="W8" s="145"/>
      <c r="X8" s="143" t="s">
        <v>15</v>
      </c>
      <c r="Y8" s="143" t="s">
        <v>35</v>
      </c>
      <c r="Z8" s="143"/>
      <c r="AA8" s="145"/>
    </row>
    <row r="9" spans="1:27" x14ac:dyDescent="0.25">
      <c r="A9" s="140"/>
      <c r="B9" s="144"/>
      <c r="C9" s="144"/>
      <c r="D9" s="148"/>
      <c r="E9" s="150"/>
      <c r="F9" s="146"/>
      <c r="G9" s="144"/>
      <c r="H9" s="144"/>
      <c r="I9" s="150"/>
      <c r="J9" s="146"/>
      <c r="K9" s="153"/>
      <c r="L9" s="154"/>
      <c r="M9" s="144"/>
      <c r="N9" s="144"/>
      <c r="O9" s="146"/>
      <c r="P9" s="144"/>
      <c r="Q9" s="144"/>
      <c r="R9" s="144"/>
      <c r="S9" s="146"/>
      <c r="T9" s="144"/>
      <c r="U9" s="144"/>
      <c r="V9" s="144"/>
      <c r="W9" s="146"/>
      <c r="X9" s="144"/>
      <c r="Y9" s="144"/>
      <c r="Z9" s="144"/>
      <c r="AA9" s="146"/>
    </row>
    <row r="10" spans="1:27" x14ac:dyDescent="0.25">
      <c r="A10" s="3" t="s">
        <v>36</v>
      </c>
      <c r="B10" s="4" t="s">
        <v>37</v>
      </c>
      <c r="C10" s="3" t="s">
        <v>15</v>
      </c>
      <c r="D10" s="3" t="s">
        <v>38</v>
      </c>
      <c r="E10" s="3"/>
      <c r="F10" s="6"/>
      <c r="G10" s="3" t="s">
        <v>15</v>
      </c>
      <c r="H10" s="3" t="s">
        <v>39</v>
      </c>
      <c r="I10" s="3"/>
      <c r="J10" s="6"/>
      <c r="K10" s="141" t="s">
        <v>15</v>
      </c>
      <c r="L10" s="141"/>
      <c r="M10" s="3" t="s">
        <v>40</v>
      </c>
      <c r="N10" s="3"/>
      <c r="O10" s="6"/>
      <c r="P10" s="3" t="s">
        <v>15</v>
      </c>
      <c r="Q10" s="3" t="s">
        <v>41</v>
      </c>
      <c r="R10" s="3"/>
      <c r="S10" s="6"/>
      <c r="T10" s="3" t="s">
        <v>15</v>
      </c>
      <c r="U10" s="3" t="s">
        <v>42</v>
      </c>
      <c r="V10" s="3"/>
      <c r="W10" s="6"/>
      <c r="X10" s="3" t="s">
        <v>15</v>
      </c>
      <c r="Y10" s="3" t="s">
        <v>43</v>
      </c>
      <c r="Z10" s="3"/>
      <c r="AA10" s="6"/>
    </row>
    <row r="11" spans="1:27" ht="30" x14ac:dyDescent="0.25">
      <c r="A11" s="3" t="s">
        <v>44</v>
      </c>
      <c r="B11" s="4" t="s">
        <v>45</v>
      </c>
      <c r="C11" s="3" t="s">
        <v>15</v>
      </c>
      <c r="D11" s="3" t="s">
        <v>46</v>
      </c>
      <c r="E11" s="3"/>
      <c r="F11" s="6"/>
      <c r="G11" s="3" t="s">
        <v>15</v>
      </c>
      <c r="H11" s="3" t="s">
        <v>47</v>
      </c>
      <c r="I11" s="3"/>
      <c r="J11" s="6"/>
      <c r="K11" s="141" t="s">
        <v>15</v>
      </c>
      <c r="L11" s="141"/>
      <c r="M11" s="3" t="s">
        <v>48</v>
      </c>
      <c r="N11" s="3"/>
      <c r="O11" s="6"/>
      <c r="P11" s="3" t="s">
        <v>15</v>
      </c>
      <c r="Q11" s="3" t="s">
        <v>49</v>
      </c>
      <c r="R11" s="3"/>
      <c r="S11" s="6"/>
      <c r="T11" s="3" t="s">
        <v>15</v>
      </c>
      <c r="U11" s="3" t="s">
        <v>50</v>
      </c>
      <c r="V11" s="3"/>
      <c r="W11" s="6"/>
      <c r="X11" s="3" t="s">
        <v>15</v>
      </c>
      <c r="Y11" s="3" t="s">
        <v>51</v>
      </c>
      <c r="Z11" s="3"/>
      <c r="AA11" s="6"/>
    </row>
    <row r="12" spans="1:27" x14ac:dyDescent="0.25">
      <c r="A12" s="3" t="s">
        <v>52</v>
      </c>
      <c r="B12" s="4" t="s">
        <v>53</v>
      </c>
      <c r="C12" s="3" t="s">
        <v>15</v>
      </c>
      <c r="D12" s="5" t="s">
        <v>54</v>
      </c>
      <c r="E12" s="78"/>
      <c r="F12" s="6"/>
      <c r="G12" s="3" t="s">
        <v>15</v>
      </c>
      <c r="H12" s="3" t="s">
        <v>55</v>
      </c>
      <c r="I12" s="78"/>
      <c r="J12" s="6"/>
      <c r="K12" s="141" t="s">
        <v>15</v>
      </c>
      <c r="L12" s="141"/>
      <c r="M12" s="5" t="s">
        <v>56</v>
      </c>
      <c r="N12" s="3"/>
      <c r="O12" s="6"/>
      <c r="P12" s="3" t="s">
        <v>15</v>
      </c>
      <c r="Q12" s="5" t="s">
        <v>57</v>
      </c>
      <c r="R12" s="3"/>
      <c r="S12" s="6"/>
      <c r="T12" s="3" t="s">
        <v>15</v>
      </c>
      <c r="U12" s="5" t="s">
        <v>58</v>
      </c>
      <c r="V12" s="3"/>
      <c r="W12" s="6"/>
      <c r="X12" s="3" t="s">
        <v>15</v>
      </c>
      <c r="Y12" s="5" t="s">
        <v>59</v>
      </c>
      <c r="Z12" s="3"/>
      <c r="AA12" s="6"/>
    </row>
    <row r="13" spans="1:27" ht="210" x14ac:dyDescent="0.25">
      <c r="A13" s="3" t="s">
        <v>60</v>
      </c>
      <c r="B13" s="4" t="s">
        <v>580</v>
      </c>
      <c r="C13" s="3" t="s">
        <v>15</v>
      </c>
      <c r="D13" s="3" t="s">
        <v>61</v>
      </c>
      <c r="E13" s="79"/>
      <c r="F13" s="9"/>
      <c r="G13" s="3" t="s">
        <v>15</v>
      </c>
      <c r="H13" s="3" t="s">
        <v>62</v>
      </c>
      <c r="I13" s="3"/>
      <c r="J13" s="9"/>
      <c r="K13" s="140" t="s">
        <v>15</v>
      </c>
      <c r="L13" s="140"/>
      <c r="M13" s="3" t="s">
        <v>63</v>
      </c>
      <c r="N13" s="79"/>
      <c r="O13" s="9"/>
      <c r="P13" s="3" t="s">
        <v>15</v>
      </c>
      <c r="Q13" s="3" t="s">
        <v>64</v>
      </c>
      <c r="R13" s="79"/>
      <c r="S13" s="6"/>
      <c r="T13" s="3" t="s">
        <v>15</v>
      </c>
      <c r="U13" s="3" t="s">
        <v>65</v>
      </c>
      <c r="V13" s="79"/>
      <c r="W13" s="6"/>
      <c r="X13" s="3" t="s">
        <v>15</v>
      </c>
      <c r="Y13" s="3" t="s">
        <v>66</v>
      </c>
      <c r="Z13" s="79"/>
      <c r="AA13" s="6"/>
    </row>
    <row r="14" spans="1:27" ht="30" x14ac:dyDescent="0.25">
      <c r="A14" s="3" t="s">
        <v>67</v>
      </c>
      <c r="B14" s="4" t="s">
        <v>68</v>
      </c>
      <c r="C14" s="3" t="s">
        <v>15</v>
      </c>
      <c r="D14" s="5" t="s">
        <v>69</v>
      </c>
      <c r="E14" s="78"/>
      <c r="F14" s="6"/>
      <c r="G14" s="3" t="s">
        <v>15</v>
      </c>
      <c r="H14" s="3" t="s">
        <v>70</v>
      </c>
      <c r="I14" s="78"/>
      <c r="J14" s="6"/>
      <c r="K14" s="141" t="s">
        <v>15</v>
      </c>
      <c r="L14" s="141"/>
      <c r="M14" s="5" t="s">
        <v>71</v>
      </c>
      <c r="N14" s="78"/>
      <c r="O14" s="6"/>
      <c r="P14" s="3" t="s">
        <v>15</v>
      </c>
      <c r="Q14" s="5" t="s">
        <v>72</v>
      </c>
      <c r="R14" s="78"/>
      <c r="S14" s="6"/>
      <c r="T14" s="3" t="s">
        <v>15</v>
      </c>
      <c r="U14" s="5" t="s">
        <v>73</v>
      </c>
      <c r="V14" s="78"/>
      <c r="W14" s="6"/>
      <c r="X14" s="3" t="s">
        <v>15</v>
      </c>
      <c r="Y14" s="5" t="s">
        <v>74</v>
      </c>
      <c r="Z14" s="78"/>
      <c r="AA14" s="6"/>
    </row>
    <row r="15" spans="1:27" ht="30" x14ac:dyDescent="0.25">
      <c r="A15" s="3" t="s">
        <v>75</v>
      </c>
      <c r="B15" s="4" t="s">
        <v>76</v>
      </c>
      <c r="C15" s="3" t="s">
        <v>15</v>
      </c>
      <c r="D15" s="5" t="s">
        <v>77</v>
      </c>
      <c r="E15" s="78"/>
      <c r="F15" s="6"/>
      <c r="G15" s="3" t="s">
        <v>15</v>
      </c>
      <c r="H15" s="3" t="s">
        <v>78</v>
      </c>
      <c r="I15" s="78"/>
      <c r="J15" s="6"/>
      <c r="K15" s="141" t="s">
        <v>15</v>
      </c>
      <c r="L15" s="141"/>
      <c r="M15" s="5" t="s">
        <v>79</v>
      </c>
      <c r="N15" s="78"/>
      <c r="O15" s="6"/>
      <c r="P15" s="3" t="s">
        <v>15</v>
      </c>
      <c r="Q15" s="5" t="s">
        <v>80</v>
      </c>
      <c r="R15" s="78"/>
      <c r="S15" s="6"/>
      <c r="T15" s="3" t="s">
        <v>15</v>
      </c>
      <c r="U15" s="5" t="s">
        <v>81</v>
      </c>
      <c r="V15" s="78"/>
      <c r="W15" s="6"/>
      <c r="X15" s="3" t="s">
        <v>15</v>
      </c>
      <c r="Y15" s="5" t="s">
        <v>82</v>
      </c>
      <c r="Z15" s="78"/>
      <c r="AA15" s="6"/>
    </row>
    <row r="16" spans="1:27" ht="30" x14ac:dyDescent="0.25">
      <c r="A16" s="3" t="s">
        <v>83</v>
      </c>
      <c r="B16" s="4" t="s">
        <v>84</v>
      </c>
      <c r="C16" s="3" t="s">
        <v>15</v>
      </c>
      <c r="D16" s="5" t="s">
        <v>85</v>
      </c>
      <c r="E16" s="78"/>
      <c r="F16" s="6"/>
      <c r="G16" s="3" t="s">
        <v>15</v>
      </c>
      <c r="H16" s="3" t="s">
        <v>86</v>
      </c>
      <c r="I16" s="78"/>
      <c r="J16" s="6"/>
      <c r="K16" s="141" t="s">
        <v>15</v>
      </c>
      <c r="L16" s="141"/>
      <c r="M16" s="5" t="s">
        <v>87</v>
      </c>
      <c r="N16" s="78"/>
      <c r="O16" s="6"/>
      <c r="P16" s="3" t="s">
        <v>15</v>
      </c>
      <c r="Q16" s="5" t="s">
        <v>88</v>
      </c>
      <c r="R16" s="78"/>
      <c r="S16" s="6"/>
      <c r="T16" s="3" t="s">
        <v>15</v>
      </c>
      <c r="U16" s="5" t="s">
        <v>89</v>
      </c>
      <c r="V16" s="78"/>
      <c r="W16" s="6"/>
      <c r="X16" s="3" t="s">
        <v>15</v>
      </c>
      <c r="Y16" s="5" t="s">
        <v>90</v>
      </c>
      <c r="Z16" s="78"/>
      <c r="AA16" s="6"/>
    </row>
    <row r="17" spans="1:27" ht="45" x14ac:dyDescent="0.25">
      <c r="A17" s="3" t="s">
        <v>91</v>
      </c>
      <c r="B17" s="4" t="s">
        <v>92</v>
      </c>
      <c r="C17" s="3" t="s">
        <v>15</v>
      </c>
      <c r="D17" s="5" t="s">
        <v>93</v>
      </c>
      <c r="E17" s="78"/>
      <c r="F17" s="6"/>
      <c r="G17" s="3" t="s">
        <v>15</v>
      </c>
      <c r="H17" s="3" t="s">
        <v>94</v>
      </c>
      <c r="I17" s="78"/>
      <c r="J17" s="6"/>
      <c r="K17" s="141" t="s">
        <v>15</v>
      </c>
      <c r="L17" s="141"/>
      <c r="M17" s="5" t="s">
        <v>95</v>
      </c>
      <c r="N17" s="78"/>
      <c r="O17" s="6"/>
      <c r="P17" s="3" t="s">
        <v>15</v>
      </c>
      <c r="Q17" s="5" t="s">
        <v>96</v>
      </c>
      <c r="R17" s="78"/>
      <c r="S17" s="6"/>
      <c r="T17" s="3" t="s">
        <v>15</v>
      </c>
      <c r="U17" s="5" t="s">
        <v>97</v>
      </c>
      <c r="V17" s="78"/>
      <c r="W17" s="6"/>
      <c r="X17" s="3" t="s">
        <v>15</v>
      </c>
      <c r="Y17" s="5" t="s">
        <v>98</v>
      </c>
      <c r="Z17" s="78"/>
      <c r="AA17" s="6"/>
    </row>
    <row r="18" spans="1:27" x14ac:dyDescent="0.25">
      <c r="A18" s="3" t="s">
        <v>99</v>
      </c>
      <c r="B18" s="4" t="s">
        <v>100</v>
      </c>
      <c r="C18" s="3" t="s">
        <v>15</v>
      </c>
      <c r="D18" s="5" t="s">
        <v>101</v>
      </c>
      <c r="E18" s="5"/>
      <c r="F18" s="6"/>
      <c r="G18" s="3" t="s">
        <v>15</v>
      </c>
      <c r="H18" s="3">
        <v>902</v>
      </c>
      <c r="I18" s="78"/>
      <c r="J18" s="6"/>
      <c r="K18" s="141" t="s">
        <v>15</v>
      </c>
      <c r="L18" s="141"/>
      <c r="M18" s="5" t="s">
        <v>102</v>
      </c>
      <c r="N18" s="78"/>
      <c r="O18" s="6"/>
      <c r="P18" s="3" t="s">
        <v>15</v>
      </c>
      <c r="Q18" s="5" t="s">
        <v>103</v>
      </c>
      <c r="R18" s="78"/>
      <c r="S18" s="6"/>
      <c r="T18" s="3" t="s">
        <v>15</v>
      </c>
      <c r="U18" s="5" t="s">
        <v>104</v>
      </c>
      <c r="V18" s="78"/>
      <c r="W18" s="6"/>
      <c r="X18" s="3" t="s">
        <v>15</v>
      </c>
      <c r="Y18" s="5" t="s">
        <v>105</v>
      </c>
      <c r="Z18" s="78"/>
      <c r="AA18" s="6"/>
    </row>
    <row r="19" spans="1:27" ht="30" x14ac:dyDescent="0.25">
      <c r="A19" s="3" t="s">
        <v>106</v>
      </c>
      <c r="B19" s="4" t="s">
        <v>107</v>
      </c>
      <c r="C19" s="3" t="s">
        <v>15</v>
      </c>
      <c r="D19" s="5" t="s">
        <v>108</v>
      </c>
      <c r="E19" s="5"/>
      <c r="F19" s="6"/>
      <c r="G19" s="3" t="s">
        <v>15</v>
      </c>
      <c r="H19" s="3" t="s">
        <v>109</v>
      </c>
      <c r="I19" s="78"/>
      <c r="J19" s="6"/>
      <c r="K19" s="141" t="s">
        <v>15</v>
      </c>
      <c r="L19" s="141"/>
      <c r="M19" s="5" t="s">
        <v>110</v>
      </c>
      <c r="N19" s="78"/>
      <c r="O19" s="6"/>
      <c r="P19" s="3" t="s">
        <v>15</v>
      </c>
      <c r="Q19" s="5" t="s">
        <v>111</v>
      </c>
      <c r="R19" s="5"/>
      <c r="S19" s="6"/>
      <c r="T19" s="3" t="s">
        <v>15</v>
      </c>
      <c r="U19" s="5" t="s">
        <v>112</v>
      </c>
      <c r="V19" s="5"/>
      <c r="W19" s="6"/>
      <c r="X19" s="3" t="s">
        <v>15</v>
      </c>
      <c r="Y19" s="5" t="s">
        <v>113</v>
      </c>
      <c r="Z19" s="5"/>
      <c r="AA19" s="6"/>
    </row>
    <row r="20" spans="1:27" x14ac:dyDescent="0.25">
      <c r="A20" s="3" t="s">
        <v>114</v>
      </c>
      <c r="B20" s="4" t="s">
        <v>115</v>
      </c>
      <c r="C20" s="3" t="s">
        <v>15</v>
      </c>
      <c r="D20" s="5" t="s">
        <v>116</v>
      </c>
      <c r="E20" s="77"/>
      <c r="F20" s="6"/>
      <c r="G20" s="3" t="s">
        <v>15</v>
      </c>
      <c r="H20" s="3">
        <v>948</v>
      </c>
      <c r="I20" s="77"/>
      <c r="J20" s="6"/>
      <c r="K20" s="141" t="s">
        <v>15</v>
      </c>
      <c r="L20" s="141"/>
      <c r="M20" s="5" t="s">
        <v>117</v>
      </c>
      <c r="N20" s="77"/>
      <c r="O20" s="6"/>
      <c r="P20" s="3" t="s">
        <v>15</v>
      </c>
      <c r="Q20" s="5" t="s">
        <v>118</v>
      </c>
      <c r="R20" s="77"/>
      <c r="S20" s="6"/>
      <c r="T20" s="3" t="s">
        <v>15</v>
      </c>
      <c r="U20" s="5" t="s">
        <v>119</v>
      </c>
      <c r="V20" s="77"/>
      <c r="W20" s="6"/>
      <c r="X20" s="3" t="s">
        <v>15</v>
      </c>
      <c r="Y20" s="5" t="s">
        <v>120</v>
      </c>
      <c r="Z20" s="77"/>
      <c r="AA20" s="6"/>
    </row>
    <row r="21" spans="1:27" x14ac:dyDescent="0.25">
      <c r="A21" s="3" t="s">
        <v>121</v>
      </c>
      <c r="B21" s="4" t="s">
        <v>122</v>
      </c>
      <c r="C21" s="3" t="s">
        <v>15</v>
      </c>
      <c r="D21" s="5" t="s">
        <v>71</v>
      </c>
      <c r="E21" s="5"/>
      <c r="F21" s="6"/>
      <c r="G21" s="3" t="s">
        <v>15</v>
      </c>
      <c r="H21" s="3">
        <v>949</v>
      </c>
      <c r="I21" s="5"/>
      <c r="J21" s="6"/>
      <c r="K21" s="141" t="s">
        <v>15</v>
      </c>
      <c r="L21" s="141"/>
      <c r="M21" s="5" t="s">
        <v>123</v>
      </c>
      <c r="N21" s="5"/>
      <c r="O21" s="6"/>
      <c r="P21" s="3" t="s">
        <v>15</v>
      </c>
      <c r="Q21" s="5" t="s">
        <v>124</v>
      </c>
      <c r="R21" s="5"/>
      <c r="S21" s="6"/>
      <c r="T21" s="3" t="s">
        <v>15</v>
      </c>
      <c r="U21" s="5" t="s">
        <v>125</v>
      </c>
      <c r="V21" s="5"/>
      <c r="W21" s="6"/>
      <c r="X21" s="3" t="s">
        <v>15</v>
      </c>
      <c r="Y21" s="5" t="s">
        <v>126</v>
      </c>
      <c r="Z21" s="5"/>
      <c r="AA21" s="6"/>
    </row>
    <row r="22" spans="1:27" ht="30" x14ac:dyDescent="0.25">
      <c r="A22" s="3" t="s">
        <v>127</v>
      </c>
      <c r="B22" s="4" t="s">
        <v>128</v>
      </c>
      <c r="C22" s="3" t="s">
        <v>15</v>
      </c>
      <c r="D22" s="3" t="s">
        <v>129</v>
      </c>
      <c r="E22" s="80" t="s">
        <v>130</v>
      </c>
      <c r="F22" s="6"/>
      <c r="G22" s="3" t="s">
        <v>15</v>
      </c>
      <c r="H22" s="3">
        <v>945</v>
      </c>
      <c r="I22" s="80" t="s">
        <v>130</v>
      </c>
      <c r="J22" s="6"/>
      <c r="K22" s="141" t="s">
        <v>15</v>
      </c>
      <c r="L22" s="141"/>
      <c r="M22" s="3" t="s">
        <v>131</v>
      </c>
      <c r="N22" s="80" t="s">
        <v>130</v>
      </c>
      <c r="O22" s="6"/>
      <c r="P22" s="3" t="s">
        <v>15</v>
      </c>
      <c r="Q22" s="3" t="s">
        <v>132</v>
      </c>
      <c r="R22" s="80" t="s">
        <v>130</v>
      </c>
      <c r="S22" s="6"/>
      <c r="T22" s="3" t="s">
        <v>15</v>
      </c>
      <c r="U22" s="3" t="s">
        <v>133</v>
      </c>
      <c r="V22" s="80" t="s">
        <v>130</v>
      </c>
      <c r="W22" s="6"/>
      <c r="X22" s="3" t="s">
        <v>15</v>
      </c>
      <c r="Y22" s="3" t="s">
        <v>134</v>
      </c>
      <c r="Z22" s="80" t="s">
        <v>130</v>
      </c>
      <c r="AA22" s="6"/>
    </row>
    <row r="23" spans="1:27" ht="30" customHeight="1" x14ac:dyDescent="0.25">
      <c r="A23" s="139" t="s">
        <v>135</v>
      </c>
      <c r="B23" s="139"/>
      <c r="C23" s="139" t="s">
        <v>136</v>
      </c>
      <c r="D23" s="139"/>
      <c r="E23" s="139"/>
      <c r="F23" s="139"/>
      <c r="G23" s="139" t="s">
        <v>136</v>
      </c>
      <c r="H23" s="139"/>
      <c r="I23" s="139"/>
      <c r="J23" s="139"/>
      <c r="K23" s="139" t="s">
        <v>136</v>
      </c>
      <c r="L23" s="139"/>
      <c r="M23" s="139"/>
      <c r="N23" s="139"/>
      <c r="O23" s="139"/>
      <c r="P23" s="139" t="s">
        <v>137</v>
      </c>
      <c r="Q23" s="139"/>
      <c r="R23" s="139"/>
      <c r="S23" s="139"/>
      <c r="T23" s="139" t="s">
        <v>137</v>
      </c>
      <c r="U23" s="139"/>
      <c r="V23" s="139"/>
      <c r="W23" s="139"/>
      <c r="X23" s="139" t="s">
        <v>136</v>
      </c>
      <c r="Y23" s="139"/>
      <c r="Z23" s="139"/>
      <c r="AA23" s="139"/>
    </row>
  </sheetData>
  <sheetProtection algorithmName="SHA-512" hashValue="k+/CE8mDDkSVcnV+WulI/4T3+RQGCnFtSgQ+tza+X9GuV+SPQq7W6ArjMhyiDxsBonAUxjpr253/1ZGuLcfYnA==" saltValue="NIsOkuLma3fJqeLo7WFFHQ==" spinCount="100000" sheet="1" objects="1" scenarios="1"/>
  <mergeCells count="82">
    <mergeCell ref="Y8:Y9"/>
    <mergeCell ref="Z8:Z9"/>
    <mergeCell ref="AA8:AA9"/>
    <mergeCell ref="C8:C9"/>
    <mergeCell ref="D8:D9"/>
    <mergeCell ref="E8:E9"/>
    <mergeCell ref="F8:F9"/>
    <mergeCell ref="G8:G9"/>
    <mergeCell ref="H8:H9"/>
    <mergeCell ref="I8:I9"/>
    <mergeCell ref="J8:J9"/>
    <mergeCell ref="K8:L9"/>
    <mergeCell ref="X8:X9"/>
    <mergeCell ref="T23:W23"/>
    <mergeCell ref="B8:B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K22:L22"/>
    <mergeCell ref="K18:L18"/>
    <mergeCell ref="K19:L19"/>
    <mergeCell ref="O2:O4"/>
    <mergeCell ref="P2:Q2"/>
    <mergeCell ref="K6:L6"/>
    <mergeCell ref="K7:L7"/>
    <mergeCell ref="K10:L10"/>
    <mergeCell ref="K3:L3"/>
    <mergeCell ref="K4:L4"/>
    <mergeCell ref="K5:L5"/>
    <mergeCell ref="I2:I4"/>
    <mergeCell ref="P23:S23"/>
    <mergeCell ref="X23:AA23"/>
    <mergeCell ref="X1:AA1"/>
    <mergeCell ref="W2:W4"/>
    <mergeCell ref="X2:Y2"/>
    <mergeCell ref="Z2:Z4"/>
    <mergeCell ref="AA2:AA4"/>
    <mergeCell ref="Y3:Y4"/>
    <mergeCell ref="S2:S4"/>
    <mergeCell ref="T1:W1"/>
    <mergeCell ref="T2:U2"/>
    <mergeCell ref="V2:V4"/>
    <mergeCell ref="U3:U4"/>
    <mergeCell ref="K17:L17"/>
    <mergeCell ref="R2:R4"/>
    <mergeCell ref="A23:B23"/>
    <mergeCell ref="C23:F23"/>
    <mergeCell ref="G23:J23"/>
    <mergeCell ref="K23:O23"/>
    <mergeCell ref="A7:A9"/>
    <mergeCell ref="K13:L13"/>
    <mergeCell ref="K12:L12"/>
    <mergeCell ref="K14:L14"/>
    <mergeCell ref="K15:L15"/>
    <mergeCell ref="K20:L20"/>
    <mergeCell ref="K21:L21"/>
    <mergeCell ref="K11:L11"/>
    <mergeCell ref="K16:L16"/>
    <mergeCell ref="A1:B3"/>
    <mergeCell ref="C1:F1"/>
    <mergeCell ref="G1:J1"/>
    <mergeCell ref="K1:O1"/>
    <mergeCell ref="P1:S1"/>
    <mergeCell ref="J2:J4"/>
    <mergeCell ref="K2:M2"/>
    <mergeCell ref="N2:N4"/>
    <mergeCell ref="C2:D2"/>
    <mergeCell ref="E2:E4"/>
    <mergeCell ref="F2:F4"/>
    <mergeCell ref="G2:H2"/>
    <mergeCell ref="D3:D4"/>
    <mergeCell ref="H3:H4"/>
    <mergeCell ref="M3:M4"/>
    <mergeCell ref="Q3:Q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F5B7-C548-4A71-A5CE-8172F8C93AD1}">
  <sheetPr>
    <tabColor rgb="FF00B0F0"/>
  </sheetPr>
  <dimension ref="A1:V27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baseColWidth="10" defaultColWidth="9.140625" defaultRowHeight="15" customHeight="1" x14ac:dyDescent="0.25"/>
  <cols>
    <col min="1" max="1" width="9.5703125" customWidth="1"/>
    <col min="2" max="2" width="13.28515625" customWidth="1"/>
    <col min="3" max="3" width="64.140625" customWidth="1"/>
    <col min="4" max="4" width="15.7109375" customWidth="1"/>
    <col min="5" max="22" width="10.7109375" customWidth="1"/>
  </cols>
  <sheetData>
    <row r="1" spans="1:22" ht="60" customHeight="1" x14ac:dyDescent="0.25">
      <c r="A1" s="235" t="s">
        <v>349</v>
      </c>
      <c r="B1" s="235"/>
      <c r="C1" s="236"/>
      <c r="D1" s="236"/>
      <c r="E1" s="231" t="s">
        <v>164</v>
      </c>
      <c r="F1" s="231"/>
      <c r="G1" s="231"/>
      <c r="H1" s="231" t="s">
        <v>165</v>
      </c>
      <c r="I1" s="231"/>
      <c r="J1" s="231"/>
      <c r="K1" s="231" t="s">
        <v>166</v>
      </c>
      <c r="L1" s="231"/>
      <c r="M1" s="231"/>
      <c r="N1" s="231" t="s">
        <v>167</v>
      </c>
      <c r="O1" s="231"/>
      <c r="P1" s="231"/>
      <c r="Q1" s="231" t="s">
        <v>168</v>
      </c>
      <c r="R1" s="231"/>
      <c r="S1" s="231"/>
      <c r="T1" s="231" t="s">
        <v>169</v>
      </c>
      <c r="U1" s="231"/>
      <c r="V1" s="231"/>
    </row>
    <row r="2" spans="1:22" ht="30" customHeight="1" x14ac:dyDescent="0.25">
      <c r="A2" s="15" t="s">
        <v>251</v>
      </c>
      <c r="B2" s="10" t="s">
        <v>283</v>
      </c>
      <c r="C2" s="10" t="s">
        <v>284</v>
      </c>
      <c r="D2" s="10" t="s">
        <v>253</v>
      </c>
      <c r="E2" s="10" t="s">
        <v>285</v>
      </c>
      <c r="F2" s="10" t="s">
        <v>254</v>
      </c>
      <c r="G2" s="10" t="s">
        <v>160</v>
      </c>
      <c r="H2" s="10" t="s">
        <v>285</v>
      </c>
      <c r="I2" s="10" t="s">
        <v>254</v>
      </c>
      <c r="J2" s="10" t="s">
        <v>160</v>
      </c>
      <c r="K2" s="10" t="s">
        <v>285</v>
      </c>
      <c r="L2" s="10" t="s">
        <v>254</v>
      </c>
      <c r="M2" s="10" t="s">
        <v>160</v>
      </c>
      <c r="N2" s="10" t="s">
        <v>285</v>
      </c>
      <c r="O2" s="10" t="s">
        <v>254</v>
      </c>
      <c r="P2" s="10" t="s">
        <v>160</v>
      </c>
      <c r="Q2" s="10" t="s">
        <v>285</v>
      </c>
      <c r="R2" s="10" t="s">
        <v>254</v>
      </c>
      <c r="S2" s="10" t="s">
        <v>160</v>
      </c>
      <c r="T2" s="10" t="s">
        <v>285</v>
      </c>
      <c r="U2" s="10" t="s">
        <v>254</v>
      </c>
      <c r="V2" s="10" t="s">
        <v>160</v>
      </c>
    </row>
    <row r="3" spans="1:22" ht="15" customHeight="1" x14ac:dyDescent="0.25">
      <c r="A3" s="147" t="s">
        <v>255</v>
      </c>
      <c r="B3" s="147" t="s">
        <v>286</v>
      </c>
      <c r="C3" s="56" t="s">
        <v>287</v>
      </c>
      <c r="D3" s="232">
        <v>114</v>
      </c>
      <c r="E3" s="1" t="s">
        <v>176</v>
      </c>
      <c r="F3" s="232">
        <v>114</v>
      </c>
      <c r="G3" s="232">
        <v>273</v>
      </c>
      <c r="H3" s="1" t="s">
        <v>176</v>
      </c>
      <c r="I3" s="232">
        <v>114</v>
      </c>
      <c r="J3" s="232">
        <v>1366</v>
      </c>
      <c r="K3" s="1" t="s">
        <v>176</v>
      </c>
      <c r="L3" s="232">
        <v>114</v>
      </c>
      <c r="M3" s="232">
        <v>312</v>
      </c>
      <c r="N3" s="1" t="s">
        <v>176</v>
      </c>
      <c r="O3" s="232">
        <v>114</v>
      </c>
      <c r="P3" s="232">
        <v>474</v>
      </c>
      <c r="Q3" s="1" t="s">
        <v>176</v>
      </c>
      <c r="R3" s="232">
        <v>0</v>
      </c>
      <c r="S3" s="232">
        <v>587</v>
      </c>
      <c r="T3" s="1" t="s">
        <v>176</v>
      </c>
      <c r="U3" s="232">
        <v>114</v>
      </c>
      <c r="V3" s="232">
        <v>415</v>
      </c>
    </row>
    <row r="4" spans="1:22" ht="15" customHeight="1" x14ac:dyDescent="0.25">
      <c r="A4" s="237"/>
      <c r="B4" s="237"/>
      <c r="C4" s="56" t="s">
        <v>578</v>
      </c>
      <c r="D4" s="233"/>
      <c r="E4" s="1" t="s">
        <v>176</v>
      </c>
      <c r="F4" s="233"/>
      <c r="G4" s="233"/>
      <c r="H4" s="1" t="s">
        <v>176</v>
      </c>
      <c r="I4" s="233"/>
      <c r="J4" s="233"/>
      <c r="K4" s="1" t="s">
        <v>176</v>
      </c>
      <c r="L4" s="233"/>
      <c r="M4" s="233"/>
      <c r="N4" s="1" t="s">
        <v>176</v>
      </c>
      <c r="O4" s="233"/>
      <c r="P4" s="233"/>
      <c r="Q4" s="1" t="s">
        <v>176</v>
      </c>
      <c r="R4" s="233"/>
      <c r="S4" s="233"/>
      <c r="T4" s="1" t="s">
        <v>176</v>
      </c>
      <c r="U4" s="233"/>
      <c r="V4" s="233"/>
    </row>
    <row r="5" spans="1:22" ht="30" customHeight="1" x14ac:dyDescent="0.25">
      <c r="A5" s="237"/>
      <c r="B5" s="237"/>
      <c r="C5" s="56" t="s">
        <v>288</v>
      </c>
      <c r="D5" s="233"/>
      <c r="E5" s="1" t="s">
        <v>176</v>
      </c>
      <c r="F5" s="233"/>
      <c r="G5" s="233"/>
      <c r="H5" s="1" t="s">
        <v>176</v>
      </c>
      <c r="I5" s="233"/>
      <c r="J5" s="233"/>
      <c r="K5" s="1" t="s">
        <v>176</v>
      </c>
      <c r="L5" s="233"/>
      <c r="M5" s="233"/>
      <c r="N5" s="1" t="s">
        <v>176</v>
      </c>
      <c r="O5" s="233"/>
      <c r="P5" s="233"/>
      <c r="Q5" s="1" t="s">
        <v>186</v>
      </c>
      <c r="R5" s="233"/>
      <c r="S5" s="233"/>
      <c r="T5" s="1" t="s">
        <v>176</v>
      </c>
      <c r="U5" s="233"/>
      <c r="V5" s="233"/>
    </row>
    <row r="6" spans="1:22" ht="15" customHeight="1" x14ac:dyDescent="0.25">
      <c r="A6" s="237"/>
      <c r="B6" s="237"/>
      <c r="C6" s="56" t="s">
        <v>289</v>
      </c>
      <c r="D6" s="233"/>
      <c r="E6" s="1" t="s">
        <v>176</v>
      </c>
      <c r="F6" s="233"/>
      <c r="G6" s="233"/>
      <c r="H6" s="1" t="s">
        <v>176</v>
      </c>
      <c r="I6" s="233"/>
      <c r="J6" s="233"/>
      <c r="K6" s="1" t="s">
        <v>176</v>
      </c>
      <c r="L6" s="233"/>
      <c r="M6" s="233"/>
      <c r="N6" s="1" t="s">
        <v>176</v>
      </c>
      <c r="O6" s="233"/>
      <c r="P6" s="233"/>
      <c r="Q6" s="1" t="s">
        <v>176</v>
      </c>
      <c r="R6" s="233"/>
      <c r="S6" s="233"/>
      <c r="T6" s="1" t="s">
        <v>176</v>
      </c>
      <c r="U6" s="233"/>
      <c r="V6" s="233"/>
    </row>
    <row r="7" spans="1:22" ht="30" customHeight="1" x14ac:dyDescent="0.25">
      <c r="A7" s="237"/>
      <c r="B7" s="237"/>
      <c r="C7" s="56" t="s">
        <v>290</v>
      </c>
      <c r="D7" s="233"/>
      <c r="E7" s="1" t="s">
        <v>176</v>
      </c>
      <c r="F7" s="233"/>
      <c r="G7" s="233"/>
      <c r="H7" s="1" t="s">
        <v>176</v>
      </c>
      <c r="I7" s="233"/>
      <c r="J7" s="233"/>
      <c r="K7" s="1" t="s">
        <v>176</v>
      </c>
      <c r="L7" s="233"/>
      <c r="M7" s="233"/>
      <c r="N7" s="1" t="s">
        <v>176</v>
      </c>
      <c r="O7" s="233"/>
      <c r="P7" s="233"/>
      <c r="Q7" s="1" t="s">
        <v>176</v>
      </c>
      <c r="R7" s="233"/>
      <c r="S7" s="233"/>
      <c r="T7" s="1" t="s">
        <v>176</v>
      </c>
      <c r="U7" s="233"/>
      <c r="V7" s="233"/>
    </row>
    <row r="8" spans="1:22" ht="15" customHeight="1" x14ac:dyDescent="0.25">
      <c r="A8" s="237"/>
      <c r="B8" s="237"/>
      <c r="C8" s="56" t="s">
        <v>291</v>
      </c>
      <c r="D8" s="233"/>
      <c r="E8" s="1" t="s">
        <v>176</v>
      </c>
      <c r="F8" s="233"/>
      <c r="G8" s="233"/>
      <c r="H8" s="1" t="s">
        <v>176</v>
      </c>
      <c r="I8" s="233"/>
      <c r="J8" s="233"/>
      <c r="K8" s="1" t="s">
        <v>176</v>
      </c>
      <c r="L8" s="233"/>
      <c r="M8" s="233"/>
      <c r="N8" s="1" t="s">
        <v>176</v>
      </c>
      <c r="O8" s="233"/>
      <c r="P8" s="233"/>
      <c r="Q8" s="1" t="s">
        <v>176</v>
      </c>
      <c r="R8" s="233"/>
      <c r="S8" s="233"/>
      <c r="T8" s="1" t="s">
        <v>176</v>
      </c>
      <c r="U8" s="233"/>
      <c r="V8" s="233"/>
    </row>
    <row r="9" spans="1:22" ht="15" customHeight="1" x14ac:dyDescent="0.25">
      <c r="A9" s="237"/>
      <c r="B9" s="237"/>
      <c r="C9" s="56" t="s">
        <v>292</v>
      </c>
      <c r="D9" s="233"/>
      <c r="E9" s="57">
        <f>(4958832063/1300000)*30%</f>
        <v>1144.3458606923075</v>
      </c>
      <c r="F9" s="233"/>
      <c r="G9" s="233"/>
      <c r="H9" s="57">
        <f>(12614131629/1300000)*25%</f>
        <v>2425.7945440384615</v>
      </c>
      <c r="I9" s="233"/>
      <c r="J9" s="233"/>
      <c r="K9" s="57">
        <f>2653677311.06/1160000</f>
        <v>2287.6528543620689</v>
      </c>
      <c r="L9" s="233"/>
      <c r="M9" s="233"/>
      <c r="N9" s="57">
        <f>922204210/1300000</f>
        <v>709.3878538461538</v>
      </c>
      <c r="O9" s="233"/>
      <c r="P9" s="233"/>
      <c r="Q9" s="57">
        <f>751753000/1300000</f>
        <v>578.27153846153851</v>
      </c>
      <c r="R9" s="233"/>
      <c r="S9" s="233"/>
      <c r="T9" s="57">
        <f>837791044/908526</f>
        <v>922.1431681646975</v>
      </c>
      <c r="U9" s="233"/>
      <c r="V9" s="233"/>
    </row>
    <row r="10" spans="1:22" ht="30" customHeight="1" x14ac:dyDescent="0.25">
      <c r="A10" s="148"/>
      <c r="B10" s="148"/>
      <c r="C10" s="56" t="s">
        <v>293</v>
      </c>
      <c r="D10" s="234"/>
      <c r="E10" s="1" t="s">
        <v>176</v>
      </c>
      <c r="F10" s="234"/>
      <c r="G10" s="234"/>
      <c r="H10" s="1" t="s">
        <v>176</v>
      </c>
      <c r="I10" s="234"/>
      <c r="J10" s="234"/>
      <c r="K10" s="1" t="s">
        <v>176</v>
      </c>
      <c r="L10" s="234"/>
      <c r="M10" s="234"/>
      <c r="N10" s="1" t="s">
        <v>176</v>
      </c>
      <c r="O10" s="234"/>
      <c r="P10" s="234"/>
      <c r="Q10" s="1" t="s">
        <v>176</v>
      </c>
      <c r="R10" s="234"/>
      <c r="S10" s="234"/>
      <c r="T10" s="1" t="s">
        <v>176</v>
      </c>
      <c r="U10" s="234"/>
      <c r="V10" s="234"/>
    </row>
    <row r="11" spans="1:22" ht="15" customHeight="1" x14ac:dyDescent="0.25">
      <c r="A11" s="232" t="s">
        <v>256</v>
      </c>
      <c r="B11" s="147" t="s">
        <v>294</v>
      </c>
      <c r="C11" s="56" t="s">
        <v>287</v>
      </c>
      <c r="D11" s="232">
        <v>114</v>
      </c>
      <c r="E11" s="1" t="s">
        <v>176</v>
      </c>
      <c r="F11" s="232">
        <v>0</v>
      </c>
      <c r="G11" s="232">
        <v>279</v>
      </c>
      <c r="H11" s="1" t="s">
        <v>176</v>
      </c>
      <c r="I11" s="232">
        <v>114</v>
      </c>
      <c r="J11" s="232">
        <v>1415</v>
      </c>
      <c r="K11" s="1" t="s">
        <v>176</v>
      </c>
      <c r="L11" s="232">
        <v>114</v>
      </c>
      <c r="M11" s="232">
        <v>313</v>
      </c>
      <c r="N11" s="1" t="s">
        <v>176</v>
      </c>
      <c r="O11" s="232">
        <v>114</v>
      </c>
      <c r="P11" s="232">
        <v>475</v>
      </c>
      <c r="Q11" s="1" t="s">
        <v>176</v>
      </c>
      <c r="R11" s="232">
        <v>114</v>
      </c>
      <c r="S11" s="232">
        <v>599</v>
      </c>
      <c r="T11" s="1" t="s">
        <v>176</v>
      </c>
      <c r="U11" s="232">
        <v>114</v>
      </c>
      <c r="V11" s="232">
        <v>419</v>
      </c>
    </row>
    <row r="12" spans="1:22" ht="15" customHeight="1" x14ac:dyDescent="0.25">
      <c r="A12" s="233"/>
      <c r="B12" s="237"/>
      <c r="C12" s="56" t="s">
        <v>578</v>
      </c>
      <c r="D12" s="233"/>
      <c r="E12" s="1" t="s">
        <v>186</v>
      </c>
      <c r="F12" s="233"/>
      <c r="G12" s="233"/>
      <c r="H12" s="1" t="s">
        <v>176</v>
      </c>
      <c r="I12" s="233"/>
      <c r="J12" s="233"/>
      <c r="K12" s="1" t="s">
        <v>176</v>
      </c>
      <c r="L12" s="233"/>
      <c r="M12" s="233"/>
      <c r="N12" s="1" t="s">
        <v>176</v>
      </c>
      <c r="O12" s="233"/>
      <c r="P12" s="233"/>
      <c r="Q12" s="1" t="s">
        <v>176</v>
      </c>
      <c r="R12" s="233"/>
      <c r="S12" s="233"/>
      <c r="T12" s="1" t="s">
        <v>176</v>
      </c>
      <c r="U12" s="233"/>
      <c r="V12" s="233"/>
    </row>
    <row r="13" spans="1:22" ht="30" customHeight="1" x14ac:dyDescent="0.25">
      <c r="A13" s="233"/>
      <c r="B13" s="237"/>
      <c r="C13" s="56" t="s">
        <v>295</v>
      </c>
      <c r="D13" s="233"/>
      <c r="E13" s="1" t="s">
        <v>176</v>
      </c>
      <c r="F13" s="233"/>
      <c r="G13" s="233"/>
      <c r="H13" s="1" t="s">
        <v>176</v>
      </c>
      <c r="I13" s="233"/>
      <c r="J13" s="233"/>
      <c r="K13" s="1" t="s">
        <v>176</v>
      </c>
      <c r="L13" s="233"/>
      <c r="M13" s="233"/>
      <c r="N13" s="1" t="s">
        <v>176</v>
      </c>
      <c r="O13" s="233"/>
      <c r="P13" s="233"/>
      <c r="Q13" s="1" t="s">
        <v>176</v>
      </c>
      <c r="R13" s="233"/>
      <c r="S13" s="233"/>
      <c r="T13" s="1" t="s">
        <v>176</v>
      </c>
      <c r="U13" s="233"/>
      <c r="V13" s="233"/>
    </row>
    <row r="14" spans="1:22" ht="15" customHeight="1" x14ac:dyDescent="0.25">
      <c r="A14" s="233"/>
      <c r="B14" s="237"/>
      <c r="C14" s="56" t="s">
        <v>289</v>
      </c>
      <c r="D14" s="233"/>
      <c r="E14" s="1" t="s">
        <v>176</v>
      </c>
      <c r="F14" s="233"/>
      <c r="G14" s="233"/>
      <c r="H14" s="1" t="s">
        <v>176</v>
      </c>
      <c r="I14" s="233"/>
      <c r="J14" s="233"/>
      <c r="K14" s="1" t="s">
        <v>176</v>
      </c>
      <c r="L14" s="233"/>
      <c r="M14" s="233"/>
      <c r="N14" s="1" t="s">
        <v>176</v>
      </c>
      <c r="O14" s="233"/>
      <c r="P14" s="233"/>
      <c r="Q14" s="1" t="s">
        <v>176</v>
      </c>
      <c r="R14" s="233"/>
      <c r="S14" s="233"/>
      <c r="T14" s="1" t="s">
        <v>176</v>
      </c>
      <c r="U14" s="233"/>
      <c r="V14" s="233"/>
    </row>
    <row r="15" spans="1:22" ht="30" customHeight="1" x14ac:dyDescent="0.25">
      <c r="A15" s="233"/>
      <c r="B15" s="237"/>
      <c r="C15" s="56" t="s">
        <v>290</v>
      </c>
      <c r="D15" s="233"/>
      <c r="E15" s="1" t="s">
        <v>176</v>
      </c>
      <c r="F15" s="233"/>
      <c r="G15" s="233"/>
      <c r="H15" s="1" t="s">
        <v>176</v>
      </c>
      <c r="I15" s="233"/>
      <c r="J15" s="233"/>
      <c r="K15" s="1" t="s">
        <v>176</v>
      </c>
      <c r="L15" s="233"/>
      <c r="M15" s="233"/>
      <c r="N15" s="1" t="s">
        <v>176</v>
      </c>
      <c r="O15" s="233"/>
      <c r="P15" s="233"/>
      <c r="Q15" s="1" t="s">
        <v>176</v>
      </c>
      <c r="R15" s="233"/>
      <c r="S15" s="233"/>
      <c r="T15" s="1" t="s">
        <v>176</v>
      </c>
      <c r="U15" s="233"/>
      <c r="V15" s="233"/>
    </row>
    <row r="16" spans="1:22" ht="15" customHeight="1" x14ac:dyDescent="0.25">
      <c r="A16" s="233"/>
      <c r="B16" s="237"/>
      <c r="C16" s="56" t="s">
        <v>291</v>
      </c>
      <c r="D16" s="233"/>
      <c r="E16" s="1" t="s">
        <v>176</v>
      </c>
      <c r="F16" s="233"/>
      <c r="G16" s="233"/>
      <c r="H16" s="1" t="s">
        <v>176</v>
      </c>
      <c r="I16" s="233"/>
      <c r="J16" s="233"/>
      <c r="K16" s="1" t="s">
        <v>176</v>
      </c>
      <c r="L16" s="233"/>
      <c r="M16" s="233"/>
      <c r="N16" s="1" t="s">
        <v>176</v>
      </c>
      <c r="O16" s="233"/>
      <c r="P16" s="233"/>
      <c r="Q16" s="1" t="s">
        <v>176</v>
      </c>
      <c r="R16" s="233"/>
      <c r="S16" s="233"/>
      <c r="T16" s="1" t="s">
        <v>176</v>
      </c>
      <c r="U16" s="233"/>
      <c r="V16" s="233"/>
    </row>
    <row r="17" spans="1:22" ht="15" customHeight="1" x14ac:dyDescent="0.25">
      <c r="A17" s="233"/>
      <c r="B17" s="237"/>
      <c r="C17" s="56" t="s">
        <v>296</v>
      </c>
      <c r="D17" s="233"/>
      <c r="E17" s="57">
        <f>1006546000/1300000</f>
        <v>774.26615384615388</v>
      </c>
      <c r="F17" s="233"/>
      <c r="G17" s="233"/>
      <c r="H17" s="57">
        <f>599361000/1423500</f>
        <v>421.04741833508956</v>
      </c>
      <c r="I17" s="233"/>
      <c r="J17" s="233"/>
      <c r="K17" s="57">
        <f>(2387408787.92/1300000)*50%</f>
        <v>918.23414920000005</v>
      </c>
      <c r="L17" s="233"/>
      <c r="M17" s="233"/>
      <c r="N17" s="57">
        <f>405563486/1000000</f>
        <v>405.56348600000001</v>
      </c>
      <c r="O17" s="233"/>
      <c r="P17" s="233"/>
      <c r="Q17" s="57">
        <f>927500000/1300000</f>
        <v>713.46153846153845</v>
      </c>
      <c r="R17" s="233"/>
      <c r="S17" s="233"/>
      <c r="T17" s="57">
        <f>397588244/1423500</f>
        <v>279.30329750614681</v>
      </c>
      <c r="U17" s="233"/>
      <c r="V17" s="233"/>
    </row>
    <row r="18" spans="1:22" ht="30" customHeight="1" x14ac:dyDescent="0.25">
      <c r="A18" s="234"/>
      <c r="B18" s="148"/>
      <c r="C18" s="56" t="s">
        <v>293</v>
      </c>
      <c r="D18" s="234"/>
      <c r="E18" s="1" t="s">
        <v>176</v>
      </c>
      <c r="F18" s="234"/>
      <c r="G18" s="234"/>
      <c r="H18" s="1" t="s">
        <v>176</v>
      </c>
      <c r="I18" s="234"/>
      <c r="J18" s="234"/>
      <c r="K18" s="1" t="s">
        <v>176</v>
      </c>
      <c r="L18" s="234"/>
      <c r="M18" s="234"/>
      <c r="N18" s="1" t="s">
        <v>176</v>
      </c>
      <c r="O18" s="234"/>
      <c r="P18" s="234"/>
      <c r="Q18" s="1" t="s">
        <v>176</v>
      </c>
      <c r="R18" s="234"/>
      <c r="S18" s="234"/>
      <c r="T18" s="1" t="s">
        <v>176</v>
      </c>
      <c r="U18" s="234"/>
      <c r="V18" s="234"/>
    </row>
    <row r="19" spans="1:22" ht="15" customHeight="1" x14ac:dyDescent="0.25">
      <c r="A19" s="147" t="s">
        <v>257</v>
      </c>
      <c r="B19" s="147" t="s">
        <v>297</v>
      </c>
      <c r="C19" s="56" t="s">
        <v>287</v>
      </c>
      <c r="D19" s="232">
        <v>115</v>
      </c>
      <c r="E19" s="1" t="s">
        <v>176</v>
      </c>
      <c r="F19" s="232">
        <v>115</v>
      </c>
      <c r="G19" s="232">
        <v>276</v>
      </c>
      <c r="H19" s="1" t="s">
        <v>176</v>
      </c>
      <c r="I19" s="232">
        <v>115</v>
      </c>
      <c r="J19" s="232"/>
      <c r="K19" s="1" t="s">
        <v>176</v>
      </c>
      <c r="L19" s="232">
        <v>115</v>
      </c>
      <c r="M19" s="232">
        <v>319</v>
      </c>
      <c r="N19" s="1" t="s">
        <v>176</v>
      </c>
      <c r="O19" s="232">
        <v>115</v>
      </c>
      <c r="P19" s="232">
        <v>478</v>
      </c>
      <c r="Q19" s="1" t="s">
        <v>176</v>
      </c>
      <c r="R19" s="232">
        <v>115</v>
      </c>
      <c r="S19" s="232">
        <v>616</v>
      </c>
      <c r="T19" s="1" t="s">
        <v>176</v>
      </c>
      <c r="U19" s="232">
        <v>115</v>
      </c>
      <c r="V19" s="232">
        <v>423</v>
      </c>
    </row>
    <row r="20" spans="1:22" ht="15" customHeight="1" x14ac:dyDescent="0.25">
      <c r="A20" s="237"/>
      <c r="B20" s="237"/>
      <c r="C20" s="56" t="s">
        <v>578</v>
      </c>
      <c r="D20" s="233"/>
      <c r="E20" s="1" t="s">
        <v>176</v>
      </c>
      <c r="F20" s="233"/>
      <c r="G20" s="233"/>
      <c r="H20" s="1" t="s">
        <v>176</v>
      </c>
      <c r="I20" s="233"/>
      <c r="J20" s="233"/>
      <c r="K20" s="1" t="s">
        <v>176</v>
      </c>
      <c r="L20" s="233"/>
      <c r="M20" s="233"/>
      <c r="N20" s="1" t="s">
        <v>176</v>
      </c>
      <c r="O20" s="233"/>
      <c r="P20" s="233"/>
      <c r="Q20" s="1" t="s">
        <v>176</v>
      </c>
      <c r="R20" s="233"/>
      <c r="S20" s="233"/>
      <c r="T20" s="1" t="s">
        <v>176</v>
      </c>
      <c r="U20" s="233"/>
      <c r="V20" s="233"/>
    </row>
    <row r="21" spans="1:22" ht="30" customHeight="1" x14ac:dyDescent="0.25">
      <c r="A21" s="237"/>
      <c r="B21" s="237"/>
      <c r="C21" s="56" t="s">
        <v>298</v>
      </c>
      <c r="D21" s="233"/>
      <c r="E21" s="1" t="s">
        <v>176</v>
      </c>
      <c r="F21" s="233"/>
      <c r="G21" s="233"/>
      <c r="H21" s="1" t="s">
        <v>176</v>
      </c>
      <c r="I21" s="233"/>
      <c r="J21" s="233"/>
      <c r="K21" s="1" t="s">
        <v>176</v>
      </c>
      <c r="L21" s="233"/>
      <c r="M21" s="233"/>
      <c r="N21" s="1" t="s">
        <v>176</v>
      </c>
      <c r="O21" s="233"/>
      <c r="P21" s="233"/>
      <c r="Q21" s="1" t="s">
        <v>176</v>
      </c>
      <c r="R21" s="233"/>
      <c r="S21" s="233"/>
      <c r="T21" s="1" t="s">
        <v>176</v>
      </c>
      <c r="U21" s="233"/>
      <c r="V21" s="233"/>
    </row>
    <row r="22" spans="1:22" ht="15" customHeight="1" x14ac:dyDescent="0.25">
      <c r="A22" s="237"/>
      <c r="B22" s="237"/>
      <c r="C22" s="56" t="s">
        <v>289</v>
      </c>
      <c r="D22" s="233"/>
      <c r="E22" s="1" t="s">
        <v>176</v>
      </c>
      <c r="F22" s="233"/>
      <c r="G22" s="233"/>
      <c r="H22" s="1" t="s">
        <v>176</v>
      </c>
      <c r="I22" s="233"/>
      <c r="J22" s="233"/>
      <c r="K22" s="1" t="s">
        <v>176</v>
      </c>
      <c r="L22" s="233"/>
      <c r="M22" s="233"/>
      <c r="N22" s="1" t="s">
        <v>176</v>
      </c>
      <c r="O22" s="233"/>
      <c r="P22" s="233"/>
      <c r="Q22" s="1" t="s">
        <v>176</v>
      </c>
      <c r="R22" s="233"/>
      <c r="S22" s="233"/>
      <c r="T22" s="1" t="s">
        <v>176</v>
      </c>
      <c r="U22" s="233"/>
      <c r="V22" s="233"/>
    </row>
    <row r="23" spans="1:22" ht="30" customHeight="1" x14ac:dyDescent="0.25">
      <c r="A23" s="237"/>
      <c r="B23" s="237"/>
      <c r="C23" s="56" t="s">
        <v>290</v>
      </c>
      <c r="D23" s="233"/>
      <c r="E23" s="1" t="s">
        <v>176</v>
      </c>
      <c r="F23" s="233"/>
      <c r="G23" s="233"/>
      <c r="H23" s="1" t="s">
        <v>176</v>
      </c>
      <c r="I23" s="233"/>
      <c r="J23" s="233"/>
      <c r="K23" s="1" t="s">
        <v>176</v>
      </c>
      <c r="L23" s="233"/>
      <c r="M23" s="233"/>
      <c r="N23" s="1" t="s">
        <v>176</v>
      </c>
      <c r="O23" s="233"/>
      <c r="P23" s="233"/>
      <c r="Q23" s="1" t="s">
        <v>176</v>
      </c>
      <c r="R23" s="233"/>
      <c r="S23" s="233"/>
      <c r="T23" s="1" t="s">
        <v>176</v>
      </c>
      <c r="U23" s="233"/>
      <c r="V23" s="233"/>
    </row>
    <row r="24" spans="1:22" ht="15" customHeight="1" x14ac:dyDescent="0.25">
      <c r="A24" s="237"/>
      <c r="B24" s="237"/>
      <c r="C24" s="56" t="s">
        <v>291</v>
      </c>
      <c r="D24" s="233"/>
      <c r="E24" s="1" t="s">
        <v>176</v>
      </c>
      <c r="F24" s="233"/>
      <c r="G24" s="233"/>
      <c r="H24" s="1" t="s">
        <v>176</v>
      </c>
      <c r="I24" s="233"/>
      <c r="J24" s="233"/>
      <c r="K24" s="1" t="s">
        <v>176</v>
      </c>
      <c r="L24" s="233"/>
      <c r="M24" s="233"/>
      <c r="N24" s="1" t="s">
        <v>176</v>
      </c>
      <c r="O24" s="233"/>
      <c r="P24" s="233"/>
      <c r="Q24" s="1" t="s">
        <v>176</v>
      </c>
      <c r="R24" s="233"/>
      <c r="S24" s="233"/>
      <c r="T24" s="1" t="s">
        <v>176</v>
      </c>
      <c r="U24" s="233"/>
      <c r="V24" s="233"/>
    </row>
    <row r="25" spans="1:22" ht="15" customHeight="1" x14ac:dyDescent="0.25">
      <c r="A25" s="237"/>
      <c r="B25" s="237"/>
      <c r="C25" s="56" t="s">
        <v>292</v>
      </c>
      <c r="D25" s="233"/>
      <c r="E25" s="57">
        <f>(9717004692/1300000)*10%</f>
        <v>747.46189938461544</v>
      </c>
      <c r="F25" s="233"/>
      <c r="G25" s="233"/>
      <c r="H25" s="57">
        <f>1479895877/1750905</f>
        <v>845.21768856676977</v>
      </c>
      <c r="I25" s="233"/>
      <c r="J25" s="233"/>
      <c r="K25" s="57">
        <f>(20888001470/1300000)*25%</f>
        <v>4016.9233596153845</v>
      </c>
      <c r="L25" s="233"/>
      <c r="M25" s="233"/>
      <c r="N25" s="57">
        <f>1171681142/1423500</f>
        <v>823.09880014049872</v>
      </c>
      <c r="O25" s="233"/>
      <c r="P25" s="233"/>
      <c r="Q25" s="57">
        <f>1048914050/1300000</f>
        <v>806.85696153846152</v>
      </c>
      <c r="R25" s="233"/>
      <c r="S25" s="233"/>
      <c r="T25" s="57">
        <f>945953602.01/1423500</f>
        <v>664.52659080435546</v>
      </c>
      <c r="U25" s="233"/>
      <c r="V25" s="233"/>
    </row>
    <row r="26" spans="1:22" ht="30" customHeight="1" x14ac:dyDescent="0.25">
      <c r="A26" s="148"/>
      <c r="B26" s="148"/>
      <c r="C26" s="56" t="s">
        <v>293</v>
      </c>
      <c r="D26" s="234"/>
      <c r="E26" s="1" t="s">
        <v>176</v>
      </c>
      <c r="F26" s="234"/>
      <c r="G26" s="234"/>
      <c r="H26" s="1" t="s">
        <v>176</v>
      </c>
      <c r="I26" s="234"/>
      <c r="J26" s="234"/>
      <c r="K26" s="1" t="s">
        <v>176</v>
      </c>
      <c r="L26" s="234"/>
      <c r="M26" s="234"/>
      <c r="N26" s="1" t="s">
        <v>176</v>
      </c>
      <c r="O26" s="234"/>
      <c r="P26" s="234"/>
      <c r="Q26" s="1" t="s">
        <v>176</v>
      </c>
      <c r="R26" s="234"/>
      <c r="S26" s="234"/>
      <c r="T26" s="1" t="s">
        <v>176</v>
      </c>
      <c r="U26" s="234"/>
      <c r="V26" s="234"/>
    </row>
    <row r="27" spans="1:22" ht="15" customHeight="1" x14ac:dyDescent="0.25">
      <c r="A27" s="236" t="s">
        <v>260</v>
      </c>
      <c r="B27" s="236"/>
      <c r="C27" s="236"/>
      <c r="D27" s="15">
        <f>SUM(D3:D26)</f>
        <v>343</v>
      </c>
      <c r="E27" s="15" t="s">
        <v>174</v>
      </c>
      <c r="F27" s="15">
        <f>F3+F11+F19</f>
        <v>229</v>
      </c>
      <c r="G27" s="15" t="s">
        <v>174</v>
      </c>
      <c r="H27" s="15" t="s">
        <v>174</v>
      </c>
      <c r="I27" s="15">
        <f>I3+I11+I19</f>
        <v>343</v>
      </c>
      <c r="J27" s="15" t="s">
        <v>174</v>
      </c>
      <c r="K27" s="15" t="s">
        <v>174</v>
      </c>
      <c r="L27" s="15">
        <f>L3+L11+L19</f>
        <v>343</v>
      </c>
      <c r="M27" s="15" t="s">
        <v>174</v>
      </c>
      <c r="N27" s="15" t="s">
        <v>174</v>
      </c>
      <c r="O27" s="15">
        <f>O3+O11+O19</f>
        <v>343</v>
      </c>
      <c r="P27" s="15" t="s">
        <v>174</v>
      </c>
      <c r="Q27" s="15" t="s">
        <v>174</v>
      </c>
      <c r="R27" s="15">
        <f>R3+R11+R19</f>
        <v>229</v>
      </c>
      <c r="S27" s="15" t="s">
        <v>174</v>
      </c>
      <c r="T27" s="15" t="s">
        <v>174</v>
      </c>
      <c r="U27" s="15">
        <f>U3+U11+U19</f>
        <v>343</v>
      </c>
      <c r="V27" s="15" t="s">
        <v>174</v>
      </c>
    </row>
  </sheetData>
  <sheetProtection algorithmName="SHA-512" hashValue="HYjTvppS3ETh5YXSyMU5Dx34B19P+QgT9+3YUkWW8++NLyEC3YW+eDsB5ifPbd9Sgjo/Yx1ER+x9v9a0XSBD8A==" saltValue="ruO6lD+aO9vL2KKkyd3Bdg==" spinCount="100000" sheet="1" objects="1" scenarios="1"/>
  <mergeCells count="53">
    <mergeCell ref="V19:V26"/>
    <mergeCell ref="A27:C27"/>
    <mergeCell ref="L19:L26"/>
    <mergeCell ref="M19:M26"/>
    <mergeCell ref="O19:O26"/>
    <mergeCell ref="P19:P26"/>
    <mergeCell ref="R19:R26"/>
    <mergeCell ref="S19:S26"/>
    <mergeCell ref="U11:U18"/>
    <mergeCell ref="V11:V18"/>
    <mergeCell ref="A19:A26"/>
    <mergeCell ref="B19:B26"/>
    <mergeCell ref="D19:D26"/>
    <mergeCell ref="F19:F26"/>
    <mergeCell ref="G19:G26"/>
    <mergeCell ref="I19:I26"/>
    <mergeCell ref="J19:J26"/>
    <mergeCell ref="J11:J18"/>
    <mergeCell ref="L11:L18"/>
    <mergeCell ref="M11:M18"/>
    <mergeCell ref="O11:O18"/>
    <mergeCell ref="P11:P18"/>
    <mergeCell ref="R11:R18"/>
    <mergeCell ref="U19:U26"/>
    <mergeCell ref="A11:A18"/>
    <mergeCell ref="B11:B18"/>
    <mergeCell ref="D11:D18"/>
    <mergeCell ref="F11:F18"/>
    <mergeCell ref="G11:G18"/>
    <mergeCell ref="I11:I18"/>
    <mergeCell ref="O3:O10"/>
    <mergeCell ref="P3:P10"/>
    <mergeCell ref="R3:R10"/>
    <mergeCell ref="S3:S10"/>
    <mergeCell ref="S11:S18"/>
    <mergeCell ref="I3:I10"/>
    <mergeCell ref="J3:J10"/>
    <mergeCell ref="L3:L10"/>
    <mergeCell ref="M3:M10"/>
    <mergeCell ref="A1:D1"/>
    <mergeCell ref="E1:G1"/>
    <mergeCell ref="H1:J1"/>
    <mergeCell ref="K1:M1"/>
    <mergeCell ref="A3:A10"/>
    <mergeCell ref="B3:B10"/>
    <mergeCell ref="D3:D10"/>
    <mergeCell ref="F3:F10"/>
    <mergeCell ref="G3:G10"/>
    <mergeCell ref="N1:P1"/>
    <mergeCell ref="Q1:S1"/>
    <mergeCell ref="U3:U10"/>
    <mergeCell ref="V3:V10"/>
    <mergeCell ref="T1:V1"/>
  </mergeCells>
  <conditionalFormatting sqref="E3:E8 E10:E16 E18:E24 E26">
    <cfRule type="containsText" dxfId="53" priority="7" operator="containsText" text="Cumple">
      <formula>NOT(ISERROR(SEARCH("Cumple",E3)))</formula>
    </cfRule>
    <cfRule type="containsText" dxfId="52" priority="5" operator="containsText" text="No cumple">
      <formula>NOT(ISERROR(SEARCH("No cumple",E3)))</formula>
    </cfRule>
    <cfRule type="containsText" dxfId="51" priority="6" operator="containsText" text="Pendiente">
      <formula>NOT(ISERROR(SEARCH("Pendiente",E3)))</formula>
    </cfRule>
  </conditionalFormatting>
  <conditionalFormatting sqref="E9">
    <cfRule type="cellIs" dxfId="50" priority="8" operator="lessThan">
      <formula>350</formula>
    </cfRule>
    <cfRule type="cellIs" dxfId="49" priority="9" operator="greaterThan">
      <formula>350</formula>
    </cfRule>
  </conditionalFormatting>
  <conditionalFormatting sqref="E17">
    <cfRule type="cellIs" dxfId="48" priority="3" operator="lessThan">
      <formula>200</formula>
    </cfRule>
    <cfRule type="cellIs" dxfId="47" priority="4" operator="greaterThan">
      <formula>200</formula>
    </cfRule>
  </conditionalFormatting>
  <conditionalFormatting sqref="E25">
    <cfRule type="cellIs" dxfId="46" priority="2" operator="greaterThan">
      <formula>200</formula>
    </cfRule>
    <cfRule type="cellIs" dxfId="45" priority="1" operator="lessThan">
      <formula>200</formula>
    </cfRule>
  </conditionalFormatting>
  <conditionalFormatting sqref="H3:H8 H10:H16 H18:H24 H26">
    <cfRule type="containsText" dxfId="44" priority="25" operator="containsText" text="Cumple">
      <formula>NOT(ISERROR(SEARCH("Cumple",H3)))</formula>
    </cfRule>
    <cfRule type="containsText" dxfId="43" priority="24" operator="containsText" text="Pendiente">
      <formula>NOT(ISERROR(SEARCH("Pendiente",H3)))</formula>
    </cfRule>
    <cfRule type="containsText" dxfId="42" priority="23" operator="containsText" text="No cumple">
      <formula>NOT(ISERROR(SEARCH("No cumple",H3)))</formula>
    </cfRule>
  </conditionalFormatting>
  <conditionalFormatting sqref="H9">
    <cfRule type="cellIs" dxfId="41" priority="27" operator="greaterThan">
      <formula>350</formula>
    </cfRule>
    <cfRule type="cellIs" dxfId="40" priority="26" operator="lessThan">
      <formula>350</formula>
    </cfRule>
  </conditionalFormatting>
  <conditionalFormatting sqref="H17">
    <cfRule type="cellIs" dxfId="39" priority="22" operator="greaterThan">
      <formula>200</formula>
    </cfRule>
    <cfRule type="cellIs" dxfId="38" priority="21" operator="lessThan">
      <formula>200</formula>
    </cfRule>
  </conditionalFormatting>
  <conditionalFormatting sqref="H25">
    <cfRule type="cellIs" dxfId="37" priority="19" operator="lessThan">
      <formula>350</formula>
    </cfRule>
    <cfRule type="cellIs" dxfId="36" priority="20" operator="greaterThan">
      <formula>350</formula>
    </cfRule>
  </conditionalFormatting>
  <conditionalFormatting sqref="K3:K8 K10:K16 K18:K24 K26">
    <cfRule type="containsText" dxfId="35" priority="16" operator="containsText" text="Cumple">
      <formula>NOT(ISERROR(SEARCH("Cumple",K3)))</formula>
    </cfRule>
    <cfRule type="containsText" dxfId="34" priority="15" operator="containsText" text="Pendiente">
      <formula>NOT(ISERROR(SEARCH("Pendiente",K3)))</formula>
    </cfRule>
    <cfRule type="containsText" dxfId="33" priority="14" operator="containsText" text="No cumple">
      <formula>NOT(ISERROR(SEARCH("No cumple",K3)))</formula>
    </cfRule>
  </conditionalFormatting>
  <conditionalFormatting sqref="K9">
    <cfRule type="cellIs" dxfId="32" priority="18" operator="greaterThan">
      <formula>350</formula>
    </cfRule>
    <cfRule type="cellIs" dxfId="31" priority="17" operator="lessThan">
      <formula>350</formula>
    </cfRule>
  </conditionalFormatting>
  <conditionalFormatting sqref="K17">
    <cfRule type="cellIs" dxfId="30" priority="13" operator="greaterThan">
      <formula>200</formula>
    </cfRule>
    <cfRule type="cellIs" dxfId="29" priority="12" operator="lessThan">
      <formula>200</formula>
    </cfRule>
  </conditionalFormatting>
  <conditionalFormatting sqref="K25">
    <cfRule type="cellIs" dxfId="28" priority="10" operator="lessThan">
      <formula>350</formula>
    </cfRule>
    <cfRule type="cellIs" dxfId="27" priority="11" operator="greaterThan">
      <formula>350</formula>
    </cfRule>
  </conditionalFormatting>
  <conditionalFormatting sqref="N3:N8 N10:N16 N18:N24 N26">
    <cfRule type="containsText" dxfId="26" priority="41" operator="containsText" text="No cumple">
      <formula>NOT(ISERROR(SEARCH("No cumple",N3)))</formula>
    </cfRule>
    <cfRule type="containsText" dxfId="25" priority="42" operator="containsText" text="Pendiente">
      <formula>NOT(ISERROR(SEARCH("Pendiente",N3)))</formula>
    </cfRule>
    <cfRule type="containsText" dxfId="24" priority="43" operator="containsText" text="Cumple">
      <formula>NOT(ISERROR(SEARCH("Cumple",N3)))</formula>
    </cfRule>
  </conditionalFormatting>
  <conditionalFormatting sqref="N9">
    <cfRule type="cellIs" dxfId="23" priority="44" operator="lessThan">
      <formula>350</formula>
    </cfRule>
    <cfRule type="cellIs" dxfId="22" priority="45" operator="greaterThan">
      <formula>350</formula>
    </cfRule>
  </conditionalFormatting>
  <conditionalFormatting sqref="N17">
    <cfRule type="cellIs" dxfId="21" priority="39" operator="lessThan">
      <formula>200</formula>
    </cfRule>
    <cfRule type="cellIs" dxfId="20" priority="40" operator="greaterThan">
      <formula>200</formula>
    </cfRule>
  </conditionalFormatting>
  <conditionalFormatting sqref="N25">
    <cfRule type="cellIs" dxfId="19" priority="37" operator="lessThan">
      <formula>350</formula>
    </cfRule>
    <cfRule type="cellIs" dxfId="18" priority="38" operator="greaterThan">
      <formula>350</formula>
    </cfRule>
  </conditionalFormatting>
  <conditionalFormatting sqref="Q3:Q8 Q10:Q16 Q18:Q24 Q26">
    <cfRule type="containsText" dxfId="17" priority="34" operator="containsText" text="Cumple">
      <formula>NOT(ISERROR(SEARCH("Cumple",Q3)))</formula>
    </cfRule>
    <cfRule type="containsText" dxfId="16" priority="32" operator="containsText" text="No cumple">
      <formula>NOT(ISERROR(SEARCH("No cumple",Q3)))</formula>
    </cfRule>
    <cfRule type="containsText" dxfId="15" priority="33" operator="containsText" text="Pendiente">
      <formula>NOT(ISERROR(SEARCH("Pendiente",Q3)))</formula>
    </cfRule>
  </conditionalFormatting>
  <conditionalFormatting sqref="Q9">
    <cfRule type="cellIs" dxfId="14" priority="35" operator="lessThan">
      <formula>350</formula>
    </cfRule>
    <cfRule type="cellIs" dxfId="13" priority="36" operator="greaterThan">
      <formula>350</formula>
    </cfRule>
  </conditionalFormatting>
  <conditionalFormatting sqref="Q17">
    <cfRule type="cellIs" dxfId="12" priority="31" operator="greaterThan">
      <formula>200</formula>
    </cfRule>
    <cfRule type="cellIs" dxfId="11" priority="30" operator="lessThan">
      <formula>200</formula>
    </cfRule>
  </conditionalFormatting>
  <conditionalFormatting sqref="Q25">
    <cfRule type="cellIs" dxfId="10" priority="28" operator="lessThan">
      <formula>350</formula>
    </cfRule>
    <cfRule type="cellIs" dxfId="9" priority="29" operator="greaterThan">
      <formula>350</formula>
    </cfRule>
  </conditionalFormatting>
  <conditionalFormatting sqref="T3:T8 T10:T16 T18:T24 T26">
    <cfRule type="containsText" dxfId="8" priority="50" operator="containsText" text="No cumple">
      <formula>NOT(ISERROR(SEARCH("No cumple",T3)))</formula>
    </cfRule>
    <cfRule type="containsText" dxfId="7" priority="51" operator="containsText" text="Pendiente">
      <formula>NOT(ISERROR(SEARCH("Pendiente",T3)))</formula>
    </cfRule>
    <cfRule type="containsText" dxfId="6" priority="52" operator="containsText" text="Cumple">
      <formula>NOT(ISERROR(SEARCH("Cumple",T3)))</formula>
    </cfRule>
  </conditionalFormatting>
  <conditionalFormatting sqref="T9">
    <cfRule type="cellIs" dxfId="5" priority="54" operator="greaterThan">
      <formula>350</formula>
    </cfRule>
    <cfRule type="cellIs" dxfId="4" priority="53" operator="lessThan">
      <formula>350</formula>
    </cfRule>
  </conditionalFormatting>
  <conditionalFormatting sqref="T17">
    <cfRule type="cellIs" dxfId="3" priority="49" operator="greaterThan">
      <formula>200</formula>
    </cfRule>
    <cfRule type="cellIs" dxfId="2" priority="48" operator="lessThan">
      <formula>200</formula>
    </cfRule>
  </conditionalFormatting>
  <conditionalFormatting sqref="T25">
    <cfRule type="cellIs" dxfId="1" priority="46" operator="lessThan">
      <formula>350</formula>
    </cfRule>
    <cfRule type="cellIs" dxfId="0" priority="47" operator="greaterThan">
      <formula>350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6D69-1E03-46D1-AE0B-A65E816B1817}">
  <sheetPr>
    <tabColor rgb="FF00B0F0"/>
  </sheetPr>
  <dimension ref="A1:U10"/>
  <sheetViews>
    <sheetView workbookViewId="0">
      <pane xSplit="3" ySplit="2" topLeftCell="D3" activePane="bottomRight" state="frozen"/>
      <selection activeCell="K3" sqref="K3"/>
      <selection pane="topRight" activeCell="K3" sqref="K3"/>
      <selection pane="bottomLeft" activeCell="K3" sqref="K3"/>
      <selection pane="bottomRight" activeCell="D3" sqref="D3"/>
    </sheetView>
  </sheetViews>
  <sheetFormatPr baseColWidth="10" defaultColWidth="9.140625" defaultRowHeight="15" customHeight="1" x14ac:dyDescent="0.25"/>
  <cols>
    <col min="1" max="1" width="9.5703125" customWidth="1"/>
    <col min="2" max="2" width="39.140625" bestFit="1" customWidth="1"/>
    <col min="3" max="3" width="17.7109375" bestFit="1" customWidth="1"/>
    <col min="4" max="4" width="14.28515625" customWidth="1"/>
    <col min="5" max="5" width="8.5703125" customWidth="1"/>
    <col min="6" max="6" width="56.7109375" customWidth="1"/>
    <col min="7" max="7" width="14.28515625" customWidth="1"/>
    <col min="8" max="8" width="8.140625" customWidth="1"/>
    <col min="9" max="9" width="56.7109375" customWidth="1"/>
    <col min="10" max="10" width="14.28515625" customWidth="1"/>
    <col min="11" max="11" width="8.42578125" customWidth="1"/>
    <col min="12" max="12" width="56.7109375" customWidth="1"/>
    <col min="13" max="13" width="14.28515625" customWidth="1"/>
    <col min="14" max="14" width="8.140625" customWidth="1"/>
    <col min="15" max="15" width="56.7109375" customWidth="1"/>
    <col min="16" max="16" width="14.28515625" customWidth="1"/>
    <col min="17" max="17" width="8" customWidth="1"/>
    <col min="18" max="18" width="56.7109375" customWidth="1"/>
    <col min="19" max="19" width="17.5703125" customWidth="1"/>
    <col min="20" max="20" width="8.42578125" customWidth="1"/>
    <col min="21" max="21" width="56.7109375" customWidth="1"/>
  </cols>
  <sheetData>
    <row r="1" spans="1:21" ht="60" customHeight="1" x14ac:dyDescent="0.25">
      <c r="A1" s="235" t="s">
        <v>350</v>
      </c>
      <c r="B1" s="236"/>
      <c r="C1" s="236"/>
      <c r="D1" s="235" t="s">
        <v>164</v>
      </c>
      <c r="E1" s="235"/>
      <c r="F1" s="235"/>
      <c r="G1" s="235" t="s">
        <v>165</v>
      </c>
      <c r="H1" s="235"/>
      <c r="I1" s="235"/>
      <c r="J1" s="235" t="s">
        <v>299</v>
      </c>
      <c r="K1" s="235"/>
      <c r="L1" s="235"/>
      <c r="M1" s="235" t="s">
        <v>167</v>
      </c>
      <c r="N1" s="235"/>
      <c r="O1" s="235"/>
      <c r="P1" s="235" t="s">
        <v>168</v>
      </c>
      <c r="Q1" s="235"/>
      <c r="R1" s="235"/>
      <c r="S1" s="235" t="s">
        <v>169</v>
      </c>
      <c r="T1" s="235"/>
      <c r="U1" s="235"/>
    </row>
    <row r="2" spans="1:21" ht="30" customHeight="1" x14ac:dyDescent="0.25">
      <c r="A2" s="15" t="s">
        <v>251</v>
      </c>
      <c r="B2" s="10" t="s">
        <v>252</v>
      </c>
      <c r="C2" s="10" t="s">
        <v>253</v>
      </c>
      <c r="D2" s="10" t="s">
        <v>300</v>
      </c>
      <c r="E2" s="10" t="s">
        <v>301</v>
      </c>
      <c r="F2" s="10" t="s">
        <v>173</v>
      </c>
      <c r="G2" s="10" t="s">
        <v>300</v>
      </c>
      <c r="H2" s="10" t="s">
        <v>301</v>
      </c>
      <c r="I2" s="10" t="s">
        <v>173</v>
      </c>
      <c r="J2" s="10" t="s">
        <v>300</v>
      </c>
      <c r="K2" s="10" t="s">
        <v>301</v>
      </c>
      <c r="L2" s="10" t="s">
        <v>173</v>
      </c>
      <c r="M2" s="10" t="s">
        <v>300</v>
      </c>
      <c r="N2" s="10" t="s">
        <v>301</v>
      </c>
      <c r="O2" s="10" t="s">
        <v>173</v>
      </c>
      <c r="P2" s="10" t="s">
        <v>300</v>
      </c>
      <c r="Q2" s="10" t="s">
        <v>301</v>
      </c>
      <c r="R2" s="10" t="s">
        <v>173</v>
      </c>
      <c r="S2" s="10" t="s">
        <v>300</v>
      </c>
      <c r="T2" s="10" t="s">
        <v>301</v>
      </c>
      <c r="U2" s="10" t="s">
        <v>173</v>
      </c>
    </row>
    <row r="3" spans="1:21" ht="15" customHeight="1" x14ac:dyDescent="0.25">
      <c r="A3" s="1" t="s">
        <v>255</v>
      </c>
      <c r="B3" s="16" t="s">
        <v>302</v>
      </c>
      <c r="C3" s="1">
        <v>75</v>
      </c>
      <c r="D3" s="1">
        <v>2</v>
      </c>
      <c r="E3" s="13">
        <v>75</v>
      </c>
      <c r="F3" s="17" t="s">
        <v>311</v>
      </c>
      <c r="G3" s="1">
        <v>3</v>
      </c>
      <c r="H3" s="13">
        <v>75</v>
      </c>
      <c r="I3" s="17" t="s">
        <v>312</v>
      </c>
      <c r="J3" s="1">
        <v>3</v>
      </c>
      <c r="K3" s="13">
        <v>75</v>
      </c>
      <c r="L3" s="17" t="s">
        <v>313</v>
      </c>
      <c r="M3" s="1">
        <v>3</v>
      </c>
      <c r="N3" s="13">
        <v>75</v>
      </c>
      <c r="O3" s="17" t="s">
        <v>314</v>
      </c>
      <c r="P3" s="1">
        <v>3</v>
      </c>
      <c r="Q3" s="13">
        <v>75</v>
      </c>
      <c r="R3" s="17" t="s">
        <v>315</v>
      </c>
      <c r="S3" s="1">
        <v>2</v>
      </c>
      <c r="T3" s="13">
        <v>75</v>
      </c>
      <c r="U3" s="17" t="s">
        <v>316</v>
      </c>
    </row>
    <row r="4" spans="1:21" ht="15" customHeight="1" x14ac:dyDescent="0.25">
      <c r="A4" s="1" t="s">
        <v>256</v>
      </c>
      <c r="B4" s="16" t="s">
        <v>303</v>
      </c>
      <c r="C4" s="1">
        <v>75</v>
      </c>
      <c r="D4" s="1">
        <v>2</v>
      </c>
      <c r="E4" s="13">
        <v>75</v>
      </c>
      <c r="F4" s="17" t="s">
        <v>317</v>
      </c>
      <c r="G4" s="1">
        <v>2</v>
      </c>
      <c r="H4" s="13">
        <v>75</v>
      </c>
      <c r="I4" s="17" t="s">
        <v>318</v>
      </c>
      <c r="J4" s="1">
        <v>2</v>
      </c>
      <c r="K4" s="13">
        <v>75</v>
      </c>
      <c r="L4" s="17" t="s">
        <v>319</v>
      </c>
      <c r="M4" s="1">
        <v>3</v>
      </c>
      <c r="N4" s="13">
        <v>75</v>
      </c>
      <c r="O4" s="17" t="s">
        <v>320</v>
      </c>
      <c r="P4" s="1">
        <v>2</v>
      </c>
      <c r="Q4" s="13">
        <v>75</v>
      </c>
      <c r="R4" s="17" t="s">
        <v>321</v>
      </c>
      <c r="S4" s="1">
        <v>1</v>
      </c>
      <c r="T4" s="13">
        <v>30</v>
      </c>
      <c r="U4" s="17" t="s">
        <v>322</v>
      </c>
    </row>
    <row r="5" spans="1:21" ht="15" customHeight="1" x14ac:dyDescent="0.25">
      <c r="A5" s="1" t="s">
        <v>257</v>
      </c>
      <c r="B5" s="16" t="s">
        <v>304</v>
      </c>
      <c r="C5" s="1">
        <v>75</v>
      </c>
      <c r="D5" s="1">
        <v>3</v>
      </c>
      <c r="E5" s="13">
        <v>75</v>
      </c>
      <c r="F5" s="17" t="s">
        <v>588</v>
      </c>
      <c r="G5" s="1">
        <v>1</v>
      </c>
      <c r="H5" s="13">
        <v>30</v>
      </c>
      <c r="I5" s="17" t="s">
        <v>589</v>
      </c>
      <c r="J5" s="1">
        <v>3</v>
      </c>
      <c r="K5" s="13">
        <v>75</v>
      </c>
      <c r="L5" s="17" t="s">
        <v>323</v>
      </c>
      <c r="M5" s="1">
        <v>3</v>
      </c>
      <c r="N5" s="13">
        <v>75</v>
      </c>
      <c r="O5" s="17" t="s">
        <v>324</v>
      </c>
      <c r="P5" s="1">
        <v>3</v>
      </c>
      <c r="Q5" s="13">
        <v>75</v>
      </c>
      <c r="R5" s="17" t="s">
        <v>325</v>
      </c>
      <c r="S5" s="1">
        <v>3</v>
      </c>
      <c r="T5" s="13">
        <v>75</v>
      </c>
      <c r="U5" s="17" t="s">
        <v>326</v>
      </c>
    </row>
    <row r="6" spans="1:21" ht="15" customHeight="1" x14ac:dyDescent="0.25">
      <c r="A6" s="1" t="s">
        <v>258</v>
      </c>
      <c r="B6" s="16" t="s">
        <v>305</v>
      </c>
      <c r="C6" s="1">
        <v>75</v>
      </c>
      <c r="D6" s="1">
        <v>2</v>
      </c>
      <c r="E6" s="13">
        <v>75</v>
      </c>
      <c r="F6" s="17" t="s">
        <v>327</v>
      </c>
      <c r="G6" s="1">
        <v>2</v>
      </c>
      <c r="H6" s="13">
        <v>75</v>
      </c>
      <c r="I6" s="17" t="s">
        <v>328</v>
      </c>
      <c r="J6" s="1">
        <v>2</v>
      </c>
      <c r="K6" s="13">
        <v>75</v>
      </c>
      <c r="L6" s="17" t="s">
        <v>329</v>
      </c>
      <c r="M6" s="1">
        <v>2</v>
      </c>
      <c r="N6" s="13">
        <v>75</v>
      </c>
      <c r="O6" s="17" t="s">
        <v>330</v>
      </c>
      <c r="P6" s="1">
        <v>2</v>
      </c>
      <c r="Q6" s="13">
        <v>75</v>
      </c>
      <c r="R6" s="17" t="s">
        <v>331</v>
      </c>
      <c r="S6" s="1">
        <v>1</v>
      </c>
      <c r="T6" s="13">
        <v>30</v>
      </c>
      <c r="U6" s="17" t="s">
        <v>332</v>
      </c>
    </row>
    <row r="7" spans="1:21" ht="15" customHeight="1" x14ac:dyDescent="0.25">
      <c r="A7" s="1" t="s">
        <v>259</v>
      </c>
      <c r="B7" s="16" t="s">
        <v>306</v>
      </c>
      <c r="C7" s="1">
        <v>75</v>
      </c>
      <c r="D7" s="1">
        <v>2</v>
      </c>
      <c r="E7" s="13">
        <v>75</v>
      </c>
      <c r="F7" s="17" t="s">
        <v>333</v>
      </c>
      <c r="G7" s="1">
        <v>2</v>
      </c>
      <c r="H7" s="13">
        <v>75</v>
      </c>
      <c r="I7" s="17" t="s">
        <v>334</v>
      </c>
      <c r="J7" s="1">
        <v>2</v>
      </c>
      <c r="K7" s="13">
        <v>75</v>
      </c>
      <c r="L7" s="17" t="s">
        <v>335</v>
      </c>
      <c r="M7" s="1">
        <v>2</v>
      </c>
      <c r="N7" s="13">
        <v>75</v>
      </c>
      <c r="O7" s="17" t="s">
        <v>336</v>
      </c>
      <c r="P7" s="1">
        <v>2</v>
      </c>
      <c r="Q7" s="13">
        <v>75</v>
      </c>
      <c r="R7" s="17" t="s">
        <v>337</v>
      </c>
      <c r="S7" s="1">
        <v>1</v>
      </c>
      <c r="T7" s="13">
        <v>75</v>
      </c>
      <c r="U7" s="17" t="s">
        <v>338</v>
      </c>
    </row>
    <row r="8" spans="1:21" ht="15" customHeight="1" x14ac:dyDescent="0.25">
      <c r="A8" s="1" t="s">
        <v>307</v>
      </c>
      <c r="B8" s="16" t="s">
        <v>308</v>
      </c>
      <c r="C8" s="1">
        <v>75</v>
      </c>
      <c r="D8" s="1">
        <v>2</v>
      </c>
      <c r="E8" s="13">
        <v>75</v>
      </c>
      <c r="F8" s="17" t="s">
        <v>339</v>
      </c>
      <c r="G8" s="1">
        <v>2</v>
      </c>
      <c r="H8" s="13">
        <v>75</v>
      </c>
      <c r="I8" s="17" t="s">
        <v>590</v>
      </c>
      <c r="J8" s="1">
        <v>3</v>
      </c>
      <c r="K8" s="13">
        <v>75</v>
      </c>
      <c r="L8" s="17" t="s">
        <v>340</v>
      </c>
      <c r="M8" s="1">
        <v>2</v>
      </c>
      <c r="N8" s="13">
        <v>75</v>
      </c>
      <c r="O8" s="17" t="s">
        <v>341</v>
      </c>
      <c r="P8" s="1">
        <v>3</v>
      </c>
      <c r="Q8" s="13">
        <v>75</v>
      </c>
      <c r="R8" s="17" t="s">
        <v>342</v>
      </c>
      <c r="S8" s="1">
        <v>3</v>
      </c>
      <c r="T8" s="13">
        <v>75</v>
      </c>
      <c r="U8" s="17" t="s">
        <v>343</v>
      </c>
    </row>
    <row r="9" spans="1:21" ht="15" customHeight="1" x14ac:dyDescent="0.25">
      <c r="A9" s="1" t="s">
        <v>309</v>
      </c>
      <c r="B9" s="16" t="s">
        <v>310</v>
      </c>
      <c r="C9" s="1">
        <v>75</v>
      </c>
      <c r="D9" s="1">
        <v>3</v>
      </c>
      <c r="E9" s="13">
        <v>75</v>
      </c>
      <c r="F9" s="17" t="s">
        <v>591</v>
      </c>
      <c r="G9" s="1">
        <v>3</v>
      </c>
      <c r="H9" s="13">
        <v>75</v>
      </c>
      <c r="I9" s="17" t="s">
        <v>344</v>
      </c>
      <c r="J9" s="1">
        <v>3</v>
      </c>
      <c r="K9" s="13">
        <v>75</v>
      </c>
      <c r="L9" s="17" t="s">
        <v>345</v>
      </c>
      <c r="M9" s="1">
        <v>3</v>
      </c>
      <c r="N9" s="13">
        <v>75</v>
      </c>
      <c r="O9" s="17" t="s">
        <v>346</v>
      </c>
      <c r="P9" s="1">
        <v>2</v>
      </c>
      <c r="Q9" s="13">
        <v>75</v>
      </c>
      <c r="R9" s="17" t="s">
        <v>347</v>
      </c>
      <c r="S9" s="1">
        <v>2</v>
      </c>
      <c r="T9" s="13">
        <v>75</v>
      </c>
      <c r="U9" s="17" t="s">
        <v>348</v>
      </c>
    </row>
    <row r="10" spans="1:21" ht="15" customHeight="1" x14ac:dyDescent="0.25">
      <c r="A10" s="236" t="s">
        <v>260</v>
      </c>
      <c r="B10" s="236"/>
      <c r="C10" s="15">
        <f>SUM(C3:C9)</f>
        <v>525</v>
      </c>
      <c r="D10" s="15">
        <f>SUM(D3:D9)</f>
        <v>16</v>
      </c>
      <c r="E10" s="15">
        <f>SUM(E3:E9)</f>
        <v>525</v>
      </c>
      <c r="F10" s="15" t="s">
        <v>174</v>
      </c>
      <c r="G10" s="15">
        <f>SUM(G3:G9)</f>
        <v>15</v>
      </c>
      <c r="H10" s="15">
        <f>SUM(H3:H9)</f>
        <v>480</v>
      </c>
      <c r="I10" s="15" t="s">
        <v>174</v>
      </c>
      <c r="J10" s="15">
        <f>SUM(J3:J9)</f>
        <v>18</v>
      </c>
      <c r="K10" s="15">
        <f>SUM(K3:K9)</f>
        <v>525</v>
      </c>
      <c r="L10" s="15" t="s">
        <v>174</v>
      </c>
      <c r="M10" s="15">
        <f>SUM(M3:M9)</f>
        <v>18</v>
      </c>
      <c r="N10" s="15">
        <f>SUM(N3:N9)</f>
        <v>525</v>
      </c>
      <c r="O10" s="15" t="s">
        <v>174</v>
      </c>
      <c r="P10" s="15">
        <f>SUM(P3:P9)</f>
        <v>17</v>
      </c>
      <c r="Q10" s="15">
        <f>SUM(Q3:Q9)</f>
        <v>525</v>
      </c>
      <c r="R10" s="15" t="s">
        <v>174</v>
      </c>
      <c r="S10" s="15">
        <f>SUM(S3:S9)</f>
        <v>13</v>
      </c>
      <c r="T10" s="15">
        <f>SUM(T3:T9)</f>
        <v>435</v>
      </c>
      <c r="U10" s="15" t="s">
        <v>174</v>
      </c>
    </row>
  </sheetData>
  <sheetProtection algorithmName="SHA-512" hashValue="z0tefFSOeNeW2lpKx+1u/5krXAhgzRQDD3ZMFVdEI1wSS2hnbFe/NTt1FlU24EsWt3juEpx2EOqVkxanJ7G1lA==" saltValue="x3Fer7b041zvKUeJkT+/GA==" spinCount="100000" sheet="1" objects="1" scenarios="1"/>
  <mergeCells count="8">
    <mergeCell ref="S1:U1"/>
    <mergeCell ref="A10:B10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5012-F2DD-46D9-BC22-484FA8314A83}">
  <sheetPr>
    <tabColor rgb="FF00B0F0"/>
  </sheetPr>
  <dimension ref="A1:AA1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9.140625" defaultRowHeight="15" customHeight="1" x14ac:dyDescent="0.25"/>
  <cols>
    <col min="1" max="1" width="6.140625" bestFit="1" customWidth="1"/>
    <col min="2" max="2" width="38.140625" bestFit="1" customWidth="1"/>
    <col min="3" max="3" width="18.85546875" customWidth="1"/>
    <col min="4" max="4" width="8.42578125" bestFit="1" customWidth="1"/>
    <col min="5" max="5" width="9" bestFit="1" customWidth="1"/>
    <col min="6" max="6" width="7.7109375" bestFit="1" customWidth="1"/>
    <col min="7" max="7" width="16.7109375" customWidth="1"/>
    <col min="8" max="8" width="8.42578125" bestFit="1" customWidth="1"/>
    <col min="9" max="9" width="11.85546875" customWidth="1"/>
    <col min="10" max="10" width="9.85546875" customWidth="1"/>
    <col min="11" max="11" width="16.7109375" customWidth="1"/>
    <col min="12" max="12" width="8.42578125" bestFit="1" customWidth="1"/>
    <col min="13" max="13" width="9" bestFit="1" customWidth="1"/>
    <col min="14" max="14" width="9.7109375" bestFit="1" customWidth="1"/>
    <col min="15" max="15" width="19.85546875" customWidth="1"/>
    <col min="16" max="16" width="8.42578125" bestFit="1" customWidth="1"/>
    <col min="17" max="17" width="9" bestFit="1" customWidth="1"/>
    <col min="18" max="18" width="11.7109375" customWidth="1"/>
    <col min="19" max="19" width="16.7109375" customWidth="1"/>
    <col min="23" max="23" width="16.85546875" customWidth="1"/>
    <col min="27" max="27" width="22.7109375" customWidth="1"/>
  </cols>
  <sheetData>
    <row r="1" spans="1:27" ht="15" customHeight="1" x14ac:dyDescent="0.25">
      <c r="A1" s="239" t="s">
        <v>261</v>
      </c>
      <c r="B1" s="239" t="s">
        <v>262</v>
      </c>
      <c r="C1" s="240" t="s">
        <v>253</v>
      </c>
      <c r="D1" s="235" t="s">
        <v>164</v>
      </c>
      <c r="E1" s="235"/>
      <c r="F1" s="235"/>
      <c r="G1" s="235"/>
      <c r="H1" s="139" t="s">
        <v>165</v>
      </c>
      <c r="I1" s="139"/>
      <c r="J1" s="139"/>
      <c r="K1" s="139"/>
      <c r="L1" s="235" t="s">
        <v>299</v>
      </c>
      <c r="M1" s="235"/>
      <c r="N1" s="235"/>
      <c r="O1" s="235"/>
      <c r="P1" s="236" t="s">
        <v>167</v>
      </c>
      <c r="Q1" s="236"/>
      <c r="R1" s="236"/>
      <c r="S1" s="236"/>
      <c r="T1" s="236" t="s">
        <v>168</v>
      </c>
      <c r="U1" s="236"/>
      <c r="V1" s="236"/>
      <c r="W1" s="236"/>
      <c r="X1" s="236" t="s">
        <v>169</v>
      </c>
      <c r="Y1" s="236"/>
      <c r="Z1" s="236"/>
      <c r="AA1" s="236"/>
    </row>
    <row r="2" spans="1:27" ht="15" customHeight="1" x14ac:dyDescent="0.25">
      <c r="A2" s="239"/>
      <c r="B2" s="239"/>
      <c r="C2" s="240"/>
      <c r="D2" s="15" t="s">
        <v>263</v>
      </c>
      <c r="E2" s="15" t="s">
        <v>264</v>
      </c>
      <c r="F2" s="10" t="s">
        <v>265</v>
      </c>
      <c r="G2" s="10" t="s">
        <v>266</v>
      </c>
      <c r="H2" s="15" t="s">
        <v>263</v>
      </c>
      <c r="I2" s="15" t="s">
        <v>264</v>
      </c>
      <c r="J2" s="10" t="s">
        <v>265</v>
      </c>
      <c r="K2" s="2" t="s">
        <v>266</v>
      </c>
      <c r="L2" s="15" t="s">
        <v>263</v>
      </c>
      <c r="M2" s="15" t="s">
        <v>264</v>
      </c>
      <c r="N2" s="10" t="s">
        <v>265</v>
      </c>
      <c r="O2" s="10" t="s">
        <v>266</v>
      </c>
      <c r="P2" s="15" t="s">
        <v>263</v>
      </c>
      <c r="Q2" s="15" t="s">
        <v>264</v>
      </c>
      <c r="R2" s="10" t="s">
        <v>265</v>
      </c>
      <c r="S2" s="10" t="s">
        <v>266</v>
      </c>
      <c r="T2" s="15" t="s">
        <v>263</v>
      </c>
      <c r="U2" s="15" t="s">
        <v>264</v>
      </c>
      <c r="V2" s="10" t="s">
        <v>265</v>
      </c>
      <c r="W2" s="10" t="s">
        <v>266</v>
      </c>
      <c r="X2" s="15" t="s">
        <v>263</v>
      </c>
      <c r="Y2" s="15" t="s">
        <v>264</v>
      </c>
      <c r="Z2" s="10" t="s">
        <v>265</v>
      </c>
      <c r="AA2" s="10" t="s">
        <v>266</v>
      </c>
    </row>
    <row r="3" spans="1:27" ht="60" customHeight="1" x14ac:dyDescent="0.25">
      <c r="A3" s="128" t="s">
        <v>267</v>
      </c>
      <c r="B3" s="12" t="s">
        <v>249</v>
      </c>
      <c r="C3" s="115">
        <v>100</v>
      </c>
      <c r="D3" s="116" t="s">
        <v>15</v>
      </c>
      <c r="E3" s="116">
        <v>100</v>
      </c>
      <c r="F3" s="116">
        <v>303</v>
      </c>
      <c r="G3" s="18" t="s">
        <v>268</v>
      </c>
      <c r="H3" s="116" t="s">
        <v>15</v>
      </c>
      <c r="I3" s="116">
        <v>100</v>
      </c>
      <c r="J3" s="116" t="s">
        <v>174</v>
      </c>
      <c r="K3" s="18" t="s">
        <v>269</v>
      </c>
      <c r="L3" s="116" t="s">
        <v>15</v>
      </c>
      <c r="M3" s="116">
        <v>100</v>
      </c>
      <c r="N3" s="116">
        <v>418</v>
      </c>
      <c r="O3" s="18" t="s">
        <v>268</v>
      </c>
      <c r="P3" s="116" t="s">
        <v>15</v>
      </c>
      <c r="Q3" s="116">
        <v>100</v>
      </c>
      <c r="R3" s="116"/>
      <c r="S3" s="18" t="s">
        <v>270</v>
      </c>
      <c r="T3" s="116" t="s">
        <v>15</v>
      </c>
      <c r="U3" s="116">
        <v>100</v>
      </c>
      <c r="V3" s="116">
        <v>661</v>
      </c>
      <c r="W3" s="18" t="s">
        <v>269</v>
      </c>
      <c r="X3" s="116" t="s">
        <v>15</v>
      </c>
      <c r="Y3" s="116">
        <v>100</v>
      </c>
      <c r="Z3" s="116">
        <v>479</v>
      </c>
      <c r="AA3" s="18" t="s">
        <v>268</v>
      </c>
    </row>
    <row r="4" spans="1:27" ht="15" customHeight="1" x14ac:dyDescent="0.25">
      <c r="A4" s="128" t="s">
        <v>271</v>
      </c>
      <c r="B4" s="12" t="s">
        <v>248</v>
      </c>
      <c r="C4" s="115">
        <v>30</v>
      </c>
      <c r="D4" s="116" t="s">
        <v>162</v>
      </c>
      <c r="E4" s="116">
        <v>0</v>
      </c>
      <c r="F4" s="116" t="s">
        <v>174</v>
      </c>
      <c r="G4" s="18" t="s">
        <v>272</v>
      </c>
      <c r="H4" s="116" t="s">
        <v>162</v>
      </c>
      <c r="I4" s="116">
        <v>0</v>
      </c>
      <c r="J4" s="116" t="s">
        <v>174</v>
      </c>
      <c r="K4" s="18" t="s">
        <v>273</v>
      </c>
      <c r="L4" s="116" t="s">
        <v>162</v>
      </c>
      <c r="M4" s="116">
        <v>0</v>
      </c>
      <c r="N4" s="116"/>
      <c r="O4" s="18" t="s">
        <v>273</v>
      </c>
      <c r="P4" s="116" t="s">
        <v>162</v>
      </c>
      <c r="Q4" s="116">
        <v>0</v>
      </c>
      <c r="R4" s="116" t="s">
        <v>174</v>
      </c>
      <c r="S4" s="18" t="s">
        <v>272</v>
      </c>
      <c r="T4" s="116" t="s">
        <v>162</v>
      </c>
      <c r="U4" s="116">
        <v>0</v>
      </c>
      <c r="V4" s="116" t="s">
        <v>174</v>
      </c>
      <c r="W4" s="18" t="s">
        <v>272</v>
      </c>
      <c r="X4" s="116" t="s">
        <v>162</v>
      </c>
      <c r="Y4" s="116">
        <v>0</v>
      </c>
      <c r="Z4" s="116" t="s">
        <v>174</v>
      </c>
      <c r="AA4" s="18" t="s">
        <v>272</v>
      </c>
    </row>
    <row r="5" spans="1:27" ht="15" customHeight="1" x14ac:dyDescent="0.25">
      <c r="A5" s="128" t="s">
        <v>274</v>
      </c>
      <c r="B5" s="12" t="s">
        <v>275</v>
      </c>
      <c r="C5" s="115">
        <v>2</v>
      </c>
      <c r="D5" s="116" t="s">
        <v>15</v>
      </c>
      <c r="E5" s="116">
        <v>2</v>
      </c>
      <c r="F5" s="116" t="s">
        <v>276</v>
      </c>
      <c r="G5" s="18"/>
      <c r="H5" s="116" t="s">
        <v>277</v>
      </c>
      <c r="I5" s="116">
        <v>2</v>
      </c>
      <c r="J5" s="116" t="s">
        <v>278</v>
      </c>
      <c r="K5" s="18"/>
      <c r="L5" s="116" t="s">
        <v>15</v>
      </c>
      <c r="M5" s="116">
        <v>2</v>
      </c>
      <c r="N5" s="116" t="s">
        <v>279</v>
      </c>
      <c r="O5" s="18"/>
      <c r="P5" s="116" t="s">
        <v>15</v>
      </c>
      <c r="Q5" s="116">
        <v>2</v>
      </c>
      <c r="R5" s="116" t="s">
        <v>280</v>
      </c>
      <c r="S5" s="18"/>
      <c r="T5" s="116" t="s">
        <v>15</v>
      </c>
      <c r="U5" s="116">
        <v>2</v>
      </c>
      <c r="V5" s="116">
        <v>458</v>
      </c>
      <c r="W5" s="18"/>
      <c r="X5" s="116" t="s">
        <v>15</v>
      </c>
      <c r="Y5" s="116">
        <v>2</v>
      </c>
      <c r="Z5" s="116" t="s">
        <v>281</v>
      </c>
      <c r="AA5" s="18"/>
    </row>
    <row r="6" spans="1:27" ht="15" customHeight="1" x14ac:dyDescent="0.25">
      <c r="A6" s="238" t="s">
        <v>282</v>
      </c>
      <c r="B6" s="238"/>
      <c r="C6" s="75">
        <f>SUM(C3:C5)</f>
        <v>132</v>
      </c>
      <c r="D6" s="75"/>
      <c r="E6" s="75">
        <f>SUM(E3:E5)</f>
        <v>102</v>
      </c>
      <c r="F6" s="75"/>
      <c r="G6" s="124"/>
      <c r="H6" s="125"/>
      <c r="I6" s="75">
        <f>SUM(I3:I5)</f>
        <v>102</v>
      </c>
      <c r="J6" s="125"/>
      <c r="K6" s="126"/>
      <c r="L6" s="75"/>
      <c r="M6" s="75">
        <f>SUM(M3:M5)</f>
        <v>102</v>
      </c>
      <c r="N6" s="75"/>
      <c r="O6" s="124"/>
      <c r="P6" s="75"/>
      <c r="Q6" s="75">
        <f>SUM(Q3:Q5)</f>
        <v>102</v>
      </c>
      <c r="R6" s="75"/>
      <c r="S6" s="127"/>
      <c r="T6" s="75"/>
      <c r="U6" s="75">
        <f>SUM(U3:U5)</f>
        <v>102</v>
      </c>
      <c r="V6" s="75"/>
      <c r="W6" s="127"/>
      <c r="X6" s="75"/>
      <c r="Y6" s="75">
        <f>SUM(Y3:Y5)</f>
        <v>102</v>
      </c>
      <c r="Z6" s="75"/>
      <c r="AA6" s="127"/>
    </row>
    <row r="7" spans="1:27" ht="15" customHeight="1" x14ac:dyDescent="0.25">
      <c r="G7" s="117"/>
      <c r="H7" s="117"/>
      <c r="I7" s="117"/>
      <c r="J7" s="117"/>
      <c r="K7" s="117"/>
      <c r="S7" s="117"/>
    </row>
    <row r="8" spans="1:27" ht="15" customHeight="1" x14ac:dyDescent="0.25">
      <c r="G8" s="117"/>
      <c r="H8" s="117"/>
      <c r="I8" s="117"/>
      <c r="J8" s="117"/>
      <c r="K8" s="117"/>
      <c r="S8" s="117"/>
    </row>
    <row r="9" spans="1:27" ht="15" customHeight="1" x14ac:dyDescent="0.25">
      <c r="G9" s="117"/>
      <c r="H9" s="117"/>
      <c r="I9" s="117"/>
      <c r="J9" s="117"/>
      <c r="K9" s="117"/>
      <c r="S9" s="117"/>
    </row>
    <row r="10" spans="1:27" ht="15" customHeight="1" x14ac:dyDescent="0.25">
      <c r="G10" s="117"/>
      <c r="H10" s="117"/>
      <c r="I10" s="117"/>
      <c r="J10" s="117"/>
      <c r="K10" s="117"/>
      <c r="S10" s="117"/>
    </row>
  </sheetData>
  <sheetProtection algorithmName="SHA-512" hashValue="p50wZZokIYej3oAymsKwFnBOCodSBySWP0sCWv68fq1Dxu9RZpjrc+S1lweZ149SPgCAiS5XtkDkwwWUDUKfDg==" saltValue="QylJgD/dG79mLxBCDJ1esw==" spinCount="100000" sheet="1" objects="1" scenarios="1"/>
  <mergeCells count="10">
    <mergeCell ref="T1:W1"/>
    <mergeCell ref="X1:AA1"/>
    <mergeCell ref="P1:S1"/>
    <mergeCell ref="A6:B6"/>
    <mergeCell ref="A1:A2"/>
    <mergeCell ref="B1:B2"/>
    <mergeCell ref="C1:C2"/>
    <mergeCell ref="D1:G1"/>
    <mergeCell ref="H1:K1"/>
    <mergeCell ref="L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881A-C238-44BD-8DC6-8B168AC2FD94}">
  <sheetPr>
    <tabColor rgb="FFFFC000"/>
  </sheetPr>
  <dimension ref="A1:G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5" customHeight="1" x14ac:dyDescent="0.25"/>
  <cols>
    <col min="1" max="1" width="39.140625" customWidth="1"/>
    <col min="2" max="2" width="16.85546875" customWidth="1"/>
    <col min="3" max="3" width="19.28515625" customWidth="1"/>
    <col min="4" max="4" width="18.85546875" customWidth="1"/>
    <col min="5" max="5" width="16.85546875" customWidth="1"/>
    <col min="6" max="6" width="15.42578125" customWidth="1"/>
    <col min="7" max="7" width="17.5703125" customWidth="1"/>
  </cols>
  <sheetData>
    <row r="1" spans="1:7" ht="30" customHeight="1" thickBot="1" x14ac:dyDescent="0.3">
      <c r="A1" s="155" t="s">
        <v>354</v>
      </c>
      <c r="B1" s="156"/>
      <c r="C1" s="156"/>
      <c r="D1" s="156"/>
      <c r="E1" s="156"/>
      <c r="F1" s="156"/>
      <c r="G1" s="157"/>
    </row>
    <row r="2" spans="1:7" ht="60" customHeight="1" thickBot="1" x14ac:dyDescent="0.3">
      <c r="A2" s="81" t="s">
        <v>138</v>
      </c>
      <c r="B2" s="82" t="s">
        <v>164</v>
      </c>
      <c r="C2" s="82" t="s">
        <v>165</v>
      </c>
      <c r="D2" s="82" t="s">
        <v>299</v>
      </c>
      <c r="E2" s="82" t="s">
        <v>167</v>
      </c>
      <c r="F2" s="82" t="s">
        <v>168</v>
      </c>
      <c r="G2" s="83" t="s">
        <v>169</v>
      </c>
    </row>
    <row r="3" spans="1:7" ht="15" customHeight="1" x14ac:dyDescent="0.25">
      <c r="A3" s="84" t="s">
        <v>139</v>
      </c>
      <c r="B3" s="20" t="s">
        <v>140</v>
      </c>
      <c r="C3" s="20" t="s">
        <v>140</v>
      </c>
      <c r="D3" s="20" t="s">
        <v>141</v>
      </c>
      <c r="E3" s="20" t="s">
        <v>141</v>
      </c>
      <c r="F3" s="20" t="s">
        <v>140</v>
      </c>
      <c r="G3" s="21" t="s">
        <v>140</v>
      </c>
    </row>
    <row r="4" spans="1:7" ht="15" customHeight="1" x14ac:dyDescent="0.25">
      <c r="A4" s="85" t="s">
        <v>142</v>
      </c>
      <c r="B4" s="86">
        <v>900915742</v>
      </c>
      <c r="C4" s="86">
        <v>900617221</v>
      </c>
      <c r="D4" s="86">
        <v>900245364</v>
      </c>
      <c r="E4" s="86">
        <v>900379268</v>
      </c>
      <c r="F4" s="86">
        <v>901193272</v>
      </c>
      <c r="G4" s="87">
        <v>900884541</v>
      </c>
    </row>
    <row r="5" spans="1:7" ht="15" customHeight="1" x14ac:dyDescent="0.25">
      <c r="A5" s="85" t="s">
        <v>143</v>
      </c>
      <c r="B5" s="88">
        <v>46022</v>
      </c>
      <c r="C5" s="88">
        <v>46022</v>
      </c>
      <c r="D5" s="88">
        <v>46022</v>
      </c>
      <c r="E5" s="88">
        <v>46022</v>
      </c>
      <c r="F5" s="88">
        <v>46022</v>
      </c>
      <c r="G5" s="89">
        <v>46022</v>
      </c>
    </row>
    <row r="6" spans="1:7" ht="15" customHeight="1" x14ac:dyDescent="0.25">
      <c r="A6" s="90" t="s">
        <v>144</v>
      </c>
      <c r="B6" s="91">
        <v>46176</v>
      </c>
      <c r="C6" s="91">
        <v>46170</v>
      </c>
      <c r="D6" s="91">
        <v>46148</v>
      </c>
      <c r="E6" s="91">
        <v>46174</v>
      </c>
      <c r="F6" s="91">
        <v>46162</v>
      </c>
      <c r="G6" s="92">
        <v>46163</v>
      </c>
    </row>
    <row r="7" spans="1:7" ht="15" hidden="1" customHeight="1" x14ac:dyDescent="0.25">
      <c r="A7" s="93" t="s">
        <v>145</v>
      </c>
      <c r="B7" s="94">
        <v>15798340512</v>
      </c>
      <c r="C7" s="94">
        <v>6493844953</v>
      </c>
      <c r="D7" s="94">
        <v>61765705492</v>
      </c>
      <c r="E7" s="94">
        <v>14250045568</v>
      </c>
      <c r="F7" s="94">
        <v>6290135115</v>
      </c>
      <c r="G7" s="95">
        <v>13833076355</v>
      </c>
    </row>
    <row r="8" spans="1:7" ht="15" hidden="1" customHeight="1" x14ac:dyDescent="0.25">
      <c r="A8" s="85" t="s">
        <v>146</v>
      </c>
      <c r="B8" s="96">
        <v>16426812649</v>
      </c>
      <c r="C8" s="96">
        <v>8061515520</v>
      </c>
      <c r="D8" s="96">
        <v>68704851759</v>
      </c>
      <c r="E8" s="96">
        <v>19232035701</v>
      </c>
      <c r="F8" s="96">
        <v>6929167647</v>
      </c>
      <c r="G8" s="97">
        <v>14400031571</v>
      </c>
    </row>
    <row r="9" spans="1:7" ht="15" hidden="1" customHeight="1" x14ac:dyDescent="0.25">
      <c r="A9" s="85" t="s">
        <v>147</v>
      </c>
      <c r="B9" s="96">
        <v>4650040827</v>
      </c>
      <c r="C9" s="96">
        <v>2074945577</v>
      </c>
      <c r="D9" s="96">
        <v>21428814341</v>
      </c>
      <c r="E9" s="96">
        <v>9882772247</v>
      </c>
      <c r="F9" s="96">
        <v>2034466815</v>
      </c>
      <c r="G9" s="97">
        <v>3458172146</v>
      </c>
    </row>
    <row r="10" spans="1:7" ht="15" hidden="1" customHeight="1" x14ac:dyDescent="0.25">
      <c r="A10" s="85" t="s">
        <v>148</v>
      </c>
      <c r="B10" s="96">
        <v>7469982137</v>
      </c>
      <c r="C10" s="96">
        <v>3902966731</v>
      </c>
      <c r="D10" s="96">
        <v>39277791991</v>
      </c>
      <c r="E10" s="96">
        <v>11505562638</v>
      </c>
      <c r="F10" s="96">
        <v>4165450426</v>
      </c>
      <c r="G10" s="97">
        <v>7596700969</v>
      </c>
    </row>
    <row r="11" spans="1:7" ht="15" hidden="1" customHeight="1" x14ac:dyDescent="0.25">
      <c r="A11" s="85" t="s">
        <v>149</v>
      </c>
      <c r="B11" s="96">
        <v>8956830512</v>
      </c>
      <c r="C11" s="96">
        <v>4158648789</v>
      </c>
      <c r="D11" s="96">
        <v>29427059768</v>
      </c>
      <c r="E11" s="96">
        <v>7726473063</v>
      </c>
      <c r="F11" s="96">
        <v>2763717221</v>
      </c>
      <c r="G11" s="97">
        <v>6803330602</v>
      </c>
    </row>
    <row r="12" spans="1:7" ht="15" hidden="1" customHeight="1" x14ac:dyDescent="0.25">
      <c r="A12" s="85" t="s">
        <v>150</v>
      </c>
      <c r="B12" s="96">
        <v>4802479689</v>
      </c>
      <c r="C12" s="96">
        <v>1677744371</v>
      </c>
      <c r="D12" s="96">
        <v>10932691335</v>
      </c>
      <c r="E12" s="96">
        <v>5257622746</v>
      </c>
      <c r="F12" s="96">
        <v>830154500</v>
      </c>
      <c r="G12" s="97">
        <v>2498498116</v>
      </c>
    </row>
    <row r="13" spans="1:7" ht="15" hidden="1" customHeight="1" x14ac:dyDescent="0.25">
      <c r="A13" s="90" t="s">
        <v>151</v>
      </c>
      <c r="B13" s="98">
        <v>121011470</v>
      </c>
      <c r="C13" s="98">
        <v>257404530</v>
      </c>
      <c r="D13" s="98">
        <v>2472018669</v>
      </c>
      <c r="E13" s="98">
        <v>370244367</v>
      </c>
      <c r="F13" s="98">
        <v>179770</v>
      </c>
      <c r="G13" s="99">
        <v>726506956</v>
      </c>
    </row>
    <row r="14" spans="1:7" ht="15" customHeight="1" x14ac:dyDescent="0.25">
      <c r="A14" s="93" t="s">
        <v>152</v>
      </c>
      <c r="B14" s="100">
        <f t="shared" ref="B14:G14" si="0">+B7/B9</f>
        <v>3.3974627535028308</v>
      </c>
      <c r="C14" s="100">
        <f t="shared" si="0"/>
        <v>3.1296459169733684</v>
      </c>
      <c r="D14" s="100">
        <f t="shared" si="0"/>
        <v>2.882366915365119</v>
      </c>
      <c r="E14" s="100">
        <f t="shared" si="0"/>
        <v>1.4419077169693679</v>
      </c>
      <c r="F14" s="100">
        <f t="shared" si="0"/>
        <v>3.0917855570920185</v>
      </c>
      <c r="G14" s="101">
        <f t="shared" si="0"/>
        <v>4.0001121317804982</v>
      </c>
    </row>
    <row r="15" spans="1:7" ht="15" customHeight="1" x14ac:dyDescent="0.25">
      <c r="A15" s="85" t="s">
        <v>153</v>
      </c>
      <c r="B15" s="102">
        <f t="shared" ref="B15:G15" si="1">+B10/B8</f>
        <v>0.45474324792124193</v>
      </c>
      <c r="C15" s="102">
        <f t="shared" si="1"/>
        <v>0.48414801426816578</v>
      </c>
      <c r="D15" s="102">
        <f t="shared" si="1"/>
        <v>0.57168876702881177</v>
      </c>
      <c r="E15" s="102">
        <f t="shared" si="1"/>
        <v>0.59824985856290558</v>
      </c>
      <c r="F15" s="102">
        <f t="shared" si="1"/>
        <v>0.60114730054243126</v>
      </c>
      <c r="G15" s="103">
        <f t="shared" si="1"/>
        <v>0.52754752179147146</v>
      </c>
    </row>
    <row r="16" spans="1:7" ht="15" customHeight="1" x14ac:dyDescent="0.25">
      <c r="A16" s="90" t="s">
        <v>154</v>
      </c>
      <c r="B16" s="98">
        <f t="shared" ref="B16:G16" si="2">+B7-B9</f>
        <v>11148299685</v>
      </c>
      <c r="C16" s="98">
        <f t="shared" si="2"/>
        <v>4418899376</v>
      </c>
      <c r="D16" s="98">
        <f t="shared" si="2"/>
        <v>40336891151</v>
      </c>
      <c r="E16" s="98">
        <f t="shared" si="2"/>
        <v>4367273321</v>
      </c>
      <c r="F16" s="98">
        <f t="shared" si="2"/>
        <v>4255668300</v>
      </c>
      <c r="G16" s="99">
        <f t="shared" si="2"/>
        <v>10374904209</v>
      </c>
    </row>
    <row r="17" spans="1:7" ht="15" customHeight="1" x14ac:dyDescent="0.25">
      <c r="A17" s="93" t="s">
        <v>155</v>
      </c>
      <c r="B17" s="100">
        <f t="shared" ref="B17:G17" si="3">+B12/B13</f>
        <v>39.686152800226296</v>
      </c>
      <c r="C17" s="100">
        <f t="shared" si="3"/>
        <v>6.5179286899107796</v>
      </c>
      <c r="D17" s="100">
        <f t="shared" si="3"/>
        <v>4.4225763632370043</v>
      </c>
      <c r="E17" s="100">
        <f t="shared" si="3"/>
        <v>14.200412523764339</v>
      </c>
      <c r="F17" s="100">
        <f t="shared" si="3"/>
        <v>4617.8700561829</v>
      </c>
      <c r="G17" s="101">
        <f t="shared" si="3"/>
        <v>3.4390560136632744</v>
      </c>
    </row>
    <row r="18" spans="1:7" ht="15" customHeight="1" x14ac:dyDescent="0.25">
      <c r="A18" s="85" t="s">
        <v>156</v>
      </c>
      <c r="B18" s="102">
        <f t="shared" ref="B18:G18" si="4">+B12/B11</f>
        <v>0.53618070394051021</v>
      </c>
      <c r="C18" s="102">
        <f t="shared" si="4"/>
        <v>0.40343497518660021</v>
      </c>
      <c r="D18" s="102">
        <f t="shared" si="4"/>
        <v>0.3715183039417545</v>
      </c>
      <c r="E18" s="102">
        <f t="shared" si="4"/>
        <v>0.68046865667303502</v>
      </c>
      <c r="F18" s="102">
        <f t="shared" si="4"/>
        <v>0.30037606369135839</v>
      </c>
      <c r="G18" s="103">
        <f t="shared" si="4"/>
        <v>0.36724631833495014</v>
      </c>
    </row>
    <row r="19" spans="1:7" ht="15" customHeight="1" x14ac:dyDescent="0.25">
      <c r="A19" s="90" t="s">
        <v>157</v>
      </c>
      <c r="B19" s="104">
        <f t="shared" ref="B19:G19" si="5">+B12/B8</f>
        <v>0.2923561491579047</v>
      </c>
      <c r="C19" s="104">
        <f t="shared" si="5"/>
        <v>0.20811773751940876</v>
      </c>
      <c r="D19" s="104">
        <f t="shared" si="5"/>
        <v>0.15912546283265752</v>
      </c>
      <c r="E19" s="104">
        <f t="shared" si="5"/>
        <v>0.27337837906190149</v>
      </c>
      <c r="F19" s="104">
        <f t="shared" si="5"/>
        <v>0.1198058038557369</v>
      </c>
      <c r="G19" s="105">
        <f t="shared" si="5"/>
        <v>0.17350643321030534</v>
      </c>
    </row>
    <row r="20" spans="1:7" ht="30" customHeight="1" thickBot="1" x14ac:dyDescent="0.3">
      <c r="A20" s="106" t="s">
        <v>215</v>
      </c>
      <c r="B20" s="107" t="str">
        <f t="shared" ref="B20:F20" si="6">+IF(AND(B14&gt;=1.4,B15&lt;=0.7,B16&gt;=4000000000,B17&gt;=3,B18&gt;=0.07,B19&gt;=0.06),"HABILITADO","NO HABILITADO")</f>
        <v>HABILITADO</v>
      </c>
      <c r="C20" s="107" t="str">
        <f t="shared" si="6"/>
        <v>HABILITADO</v>
      </c>
      <c r="D20" s="107" t="str">
        <f t="shared" si="6"/>
        <v>HABILITADO</v>
      </c>
      <c r="E20" s="107" t="str">
        <f t="shared" si="6"/>
        <v>HABILITADO</v>
      </c>
      <c r="F20" s="107" t="str">
        <f t="shared" si="6"/>
        <v>HABILITADO</v>
      </c>
      <c r="G20" s="108" t="str">
        <f>+IF(AND(G14&gt;=1.4,G15&lt;=0.7,G16&gt;=4000000000,G17&gt;=3,G18&gt;=0.07,G19&gt;=0.06),"HABILITADO","NO HABILITADO")</f>
        <v>HABILITADO</v>
      </c>
    </row>
  </sheetData>
  <sheetProtection algorithmName="SHA-512" hashValue="Oaw/IjL1wOBLQBX6qAWfxJdRnqeu0ioExiawwW3vfFud44+GinTEMJ1JsmS0eFhvLdjDHeqQvW0pWAEZ1zgAEA==" saltValue="KoGd1fFNm8j+dclxkBJvGg==" spinCount="100000" sheet="1" objects="1" scenarios="1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C05-9614-4806-8ADF-2C104DB5A360}">
  <sheetPr>
    <tabColor rgb="FFFFC000"/>
  </sheetPr>
  <dimension ref="A1:M5"/>
  <sheetViews>
    <sheetView workbookViewId="0"/>
  </sheetViews>
  <sheetFormatPr baseColWidth="10" defaultColWidth="9.140625" defaultRowHeight="15" x14ac:dyDescent="0.25"/>
  <cols>
    <col min="1" max="1" width="85.28515625" customWidth="1"/>
    <col min="2" max="13" width="10.7109375" customWidth="1"/>
  </cols>
  <sheetData>
    <row r="1" spans="1:13" ht="60" customHeight="1" x14ac:dyDescent="0.25">
      <c r="A1" s="109" t="s">
        <v>158</v>
      </c>
      <c r="B1" s="164" t="s">
        <v>164</v>
      </c>
      <c r="C1" s="163"/>
      <c r="D1" s="162" t="s">
        <v>165</v>
      </c>
      <c r="E1" s="163"/>
      <c r="F1" s="162" t="s">
        <v>299</v>
      </c>
      <c r="G1" s="163"/>
      <c r="H1" s="162" t="s">
        <v>167</v>
      </c>
      <c r="I1" s="163"/>
      <c r="J1" s="162" t="s">
        <v>168</v>
      </c>
      <c r="K1" s="163"/>
      <c r="L1" s="162" t="s">
        <v>169</v>
      </c>
      <c r="M1" s="163"/>
    </row>
    <row r="2" spans="1:13" x14ac:dyDescent="0.25">
      <c r="A2" s="158" t="s">
        <v>11</v>
      </c>
      <c r="B2" s="158" t="s">
        <v>159</v>
      </c>
      <c r="C2" s="158" t="s">
        <v>160</v>
      </c>
      <c r="D2" s="158" t="s">
        <v>159</v>
      </c>
      <c r="E2" s="158" t="s">
        <v>160</v>
      </c>
      <c r="F2" s="158" t="s">
        <v>159</v>
      </c>
      <c r="G2" s="158" t="s">
        <v>160</v>
      </c>
      <c r="H2" s="158" t="s">
        <v>159</v>
      </c>
      <c r="I2" s="158" t="s">
        <v>160</v>
      </c>
      <c r="J2" s="158" t="s">
        <v>159</v>
      </c>
      <c r="K2" s="158" t="s">
        <v>160</v>
      </c>
      <c r="L2" s="158" t="s">
        <v>159</v>
      </c>
      <c r="M2" s="158" t="s">
        <v>160</v>
      </c>
    </row>
    <row r="3" spans="1:13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135" x14ac:dyDescent="0.25">
      <c r="A4" s="110" t="s">
        <v>579</v>
      </c>
      <c r="B4" s="110" t="s">
        <v>15</v>
      </c>
      <c r="C4" s="111">
        <v>301</v>
      </c>
      <c r="D4" s="111" t="s">
        <v>15</v>
      </c>
      <c r="E4" s="111">
        <v>1183</v>
      </c>
      <c r="F4" s="111" t="s">
        <v>161</v>
      </c>
      <c r="G4" s="111" t="s">
        <v>174</v>
      </c>
      <c r="H4" s="111" t="s">
        <v>162</v>
      </c>
      <c r="I4" s="111" t="s">
        <v>174</v>
      </c>
      <c r="J4" s="111" t="s">
        <v>15</v>
      </c>
      <c r="K4" s="111">
        <v>460</v>
      </c>
      <c r="L4" s="111" t="s">
        <v>15</v>
      </c>
      <c r="M4" s="111">
        <v>481</v>
      </c>
    </row>
    <row r="5" spans="1:13" s="113" customFormat="1" ht="30" customHeight="1" x14ac:dyDescent="0.25">
      <c r="A5" s="112" t="s">
        <v>215</v>
      </c>
      <c r="B5" s="160" t="s">
        <v>159</v>
      </c>
      <c r="C5" s="161"/>
      <c r="D5" s="160" t="s">
        <v>159</v>
      </c>
      <c r="E5" s="161"/>
      <c r="F5" s="160" t="s">
        <v>163</v>
      </c>
      <c r="G5" s="161"/>
      <c r="H5" s="160" t="s">
        <v>163</v>
      </c>
      <c r="I5" s="161"/>
      <c r="J5" s="160" t="s">
        <v>159</v>
      </c>
      <c r="K5" s="161"/>
      <c r="L5" s="160" t="s">
        <v>159</v>
      </c>
      <c r="M5" s="161"/>
    </row>
  </sheetData>
  <sheetProtection algorithmName="SHA-512" hashValue="M3ZK9IreBCf2HTGHt/ltZskR0GilmIa6vY7DGC+x33aGpnY1vjTSg3TF88nWuOo5xddAyGB9OqTH/DPsSx4MlQ==" saltValue="V2bateIuVUMa3+lpiw7AYg==" spinCount="100000" sheet="1" objects="1" scenarios="1"/>
  <mergeCells count="25">
    <mergeCell ref="L1:M1"/>
    <mergeCell ref="B1:C1"/>
    <mergeCell ref="D1:E1"/>
    <mergeCell ref="F1:G1"/>
    <mergeCell ref="H1:I1"/>
    <mergeCell ref="J1:K1"/>
    <mergeCell ref="A2:A3"/>
    <mergeCell ref="B2:B3"/>
    <mergeCell ref="C2:C3"/>
    <mergeCell ref="D2:D3"/>
    <mergeCell ref="E2:E3"/>
    <mergeCell ref="M2:M3"/>
    <mergeCell ref="B5:C5"/>
    <mergeCell ref="D5:E5"/>
    <mergeCell ref="F5:G5"/>
    <mergeCell ref="H5:I5"/>
    <mergeCell ref="J5:K5"/>
    <mergeCell ref="L5:M5"/>
    <mergeCell ref="G2:G3"/>
    <mergeCell ref="H2:H3"/>
    <mergeCell ref="I2:I3"/>
    <mergeCell ref="J2:J3"/>
    <mergeCell ref="K2:K3"/>
    <mergeCell ref="L2:L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7F63-A3FE-4B4B-A180-3EBC82FCFC3A}">
  <sheetPr>
    <tabColor rgb="FF00B050"/>
  </sheetPr>
  <dimension ref="B1:AA37"/>
  <sheetViews>
    <sheetView zoomScale="85" zoomScaleNormal="85" workbookViewId="0">
      <pane xSplit="3" ySplit="3" topLeftCell="D4" activePane="bottomRight" state="frozen"/>
      <selection pane="topRight" activeCell="D10" sqref="D10"/>
      <selection pane="bottomLeft" activeCell="D10" sqref="D10"/>
      <selection pane="bottomRight" activeCell="D4" sqref="D4"/>
    </sheetView>
  </sheetViews>
  <sheetFormatPr baseColWidth="10" defaultColWidth="11.42578125" defaultRowHeight="15" x14ac:dyDescent="0.25"/>
  <cols>
    <col min="1" max="1" width="2.7109375" customWidth="1"/>
    <col min="2" max="2" width="10.7109375" bestFit="1" customWidth="1"/>
    <col min="3" max="3" width="69.5703125" customWidth="1"/>
    <col min="4" max="27" width="11.5703125" customWidth="1"/>
  </cols>
  <sheetData>
    <row r="1" spans="2:27" ht="15.75" thickBot="1" x14ac:dyDescent="0.3"/>
    <row r="2" spans="2:27" ht="72" customHeight="1" x14ac:dyDescent="0.25">
      <c r="B2" s="172" t="s">
        <v>353</v>
      </c>
      <c r="C2" s="173"/>
      <c r="D2" s="176" t="s">
        <v>164</v>
      </c>
      <c r="E2" s="177"/>
      <c r="F2" s="177"/>
      <c r="G2" s="173"/>
      <c r="H2" s="178" t="s">
        <v>165</v>
      </c>
      <c r="I2" s="177"/>
      <c r="J2" s="177"/>
      <c r="K2" s="173"/>
      <c r="L2" s="172" t="s">
        <v>166</v>
      </c>
      <c r="M2" s="177"/>
      <c r="N2" s="177"/>
      <c r="O2" s="173"/>
      <c r="P2" s="178" t="s">
        <v>167</v>
      </c>
      <c r="Q2" s="177"/>
      <c r="R2" s="177"/>
      <c r="S2" s="173"/>
      <c r="T2" s="176" t="s">
        <v>168</v>
      </c>
      <c r="U2" s="177"/>
      <c r="V2" s="177"/>
      <c r="W2" s="173"/>
      <c r="X2" s="179" t="s">
        <v>169</v>
      </c>
      <c r="Y2" s="180"/>
      <c r="Z2" s="180"/>
      <c r="AA2" s="181"/>
    </row>
    <row r="3" spans="2:27" ht="15.75" thickBot="1" x14ac:dyDescent="0.3">
      <c r="B3" s="174"/>
      <c r="C3" s="175"/>
      <c r="D3" s="58" t="s">
        <v>170</v>
      </c>
      <c r="E3" s="59" t="s">
        <v>171</v>
      </c>
      <c r="F3" s="59" t="s">
        <v>172</v>
      </c>
      <c r="G3" s="60" t="s">
        <v>173</v>
      </c>
      <c r="H3" s="61" t="s">
        <v>170</v>
      </c>
      <c r="I3" s="59" t="s">
        <v>171</v>
      </c>
      <c r="J3" s="59" t="s">
        <v>172</v>
      </c>
      <c r="K3" s="60" t="s">
        <v>173</v>
      </c>
      <c r="L3" s="58" t="s">
        <v>170</v>
      </c>
      <c r="M3" s="59" t="s">
        <v>171</v>
      </c>
      <c r="N3" s="59" t="s">
        <v>172</v>
      </c>
      <c r="O3" s="60" t="s">
        <v>173</v>
      </c>
      <c r="P3" s="61" t="s">
        <v>170</v>
      </c>
      <c r="Q3" s="59" t="s">
        <v>171</v>
      </c>
      <c r="R3" s="59" t="s">
        <v>172</v>
      </c>
      <c r="S3" s="60" t="s">
        <v>173</v>
      </c>
      <c r="T3" s="58" t="s">
        <v>170</v>
      </c>
      <c r="U3" s="59" t="s">
        <v>171</v>
      </c>
      <c r="V3" s="59" t="s">
        <v>172</v>
      </c>
      <c r="W3" s="60" t="s">
        <v>173</v>
      </c>
      <c r="X3" s="58" t="s">
        <v>170</v>
      </c>
      <c r="Y3" s="59" t="s">
        <v>171</v>
      </c>
      <c r="Z3" s="59" t="s">
        <v>172</v>
      </c>
      <c r="AA3" s="60" t="s">
        <v>173</v>
      </c>
    </row>
    <row r="4" spans="2:27" ht="15" customHeight="1" x14ac:dyDescent="0.25">
      <c r="B4" s="182" t="s">
        <v>160</v>
      </c>
      <c r="C4" s="183"/>
      <c r="D4" s="19">
        <v>216</v>
      </c>
      <c r="E4" s="20">
        <v>233</v>
      </c>
      <c r="F4" s="20">
        <v>243</v>
      </c>
      <c r="G4" s="21"/>
      <c r="H4" s="22">
        <v>953</v>
      </c>
      <c r="I4" s="20">
        <v>1013</v>
      </c>
      <c r="J4" s="20">
        <v>1052</v>
      </c>
      <c r="K4" s="21"/>
      <c r="L4" s="19">
        <v>223</v>
      </c>
      <c r="M4" s="20">
        <v>229</v>
      </c>
      <c r="N4" s="20">
        <v>236</v>
      </c>
      <c r="O4" s="21"/>
      <c r="P4" s="22">
        <v>382</v>
      </c>
      <c r="Q4" s="20">
        <v>395</v>
      </c>
      <c r="R4" s="20" t="s">
        <v>174</v>
      </c>
      <c r="S4" s="21"/>
      <c r="T4" s="19">
        <v>463</v>
      </c>
      <c r="U4" s="20">
        <v>485</v>
      </c>
      <c r="V4" s="20">
        <v>511</v>
      </c>
      <c r="W4" s="21"/>
      <c r="X4" s="19">
        <v>287</v>
      </c>
      <c r="Y4" s="20">
        <v>313</v>
      </c>
      <c r="Z4" s="20">
        <v>321</v>
      </c>
      <c r="AA4" s="21"/>
    </row>
    <row r="5" spans="2:27" ht="15" customHeight="1" x14ac:dyDescent="0.25">
      <c r="B5" s="165" t="s">
        <v>175</v>
      </c>
      <c r="C5" s="166"/>
      <c r="D5" s="23" t="s">
        <v>176</v>
      </c>
      <c r="E5" s="24" t="s">
        <v>176</v>
      </c>
      <c r="F5" s="24" t="s">
        <v>176</v>
      </c>
      <c r="G5" s="25"/>
      <c r="H5" s="26" t="s">
        <v>176</v>
      </c>
      <c r="I5" s="24" t="s">
        <v>176</v>
      </c>
      <c r="J5" s="24" t="s">
        <v>176</v>
      </c>
      <c r="K5" s="25"/>
      <c r="L5" s="23" t="s">
        <v>176</v>
      </c>
      <c r="M5" s="24" t="s">
        <v>176</v>
      </c>
      <c r="N5" s="24" t="s">
        <v>176</v>
      </c>
      <c r="O5" s="25"/>
      <c r="P5" s="26" t="s">
        <v>176</v>
      </c>
      <c r="Q5" s="24" t="s">
        <v>176</v>
      </c>
      <c r="R5" s="24" t="s">
        <v>174</v>
      </c>
      <c r="S5" s="25"/>
      <c r="T5" s="23" t="s">
        <v>176</v>
      </c>
      <c r="U5" s="24" t="s">
        <v>176</v>
      </c>
      <c r="V5" s="24" t="s">
        <v>176</v>
      </c>
      <c r="W5" s="25"/>
      <c r="X5" s="23" t="s">
        <v>176</v>
      </c>
      <c r="Y5" s="24" t="s">
        <v>176</v>
      </c>
      <c r="Z5" s="24" t="s">
        <v>176</v>
      </c>
      <c r="AA5" s="25"/>
    </row>
    <row r="6" spans="2:27" ht="15" customHeight="1" x14ac:dyDescent="0.25">
      <c r="B6" s="165" t="s">
        <v>177</v>
      </c>
      <c r="C6" s="166"/>
      <c r="D6" s="23" t="s">
        <v>176</v>
      </c>
      <c r="E6" s="24" t="s">
        <v>176</v>
      </c>
      <c r="F6" s="24" t="s">
        <v>176</v>
      </c>
      <c r="G6" s="25"/>
      <c r="H6" s="26" t="s">
        <v>176</v>
      </c>
      <c r="I6" s="24" t="s">
        <v>176</v>
      </c>
      <c r="J6" s="24" t="s">
        <v>176</v>
      </c>
      <c r="K6" s="25"/>
      <c r="L6" s="23" t="s">
        <v>176</v>
      </c>
      <c r="M6" s="24" t="s">
        <v>176</v>
      </c>
      <c r="N6" s="24" t="s">
        <v>176</v>
      </c>
      <c r="O6" s="25"/>
      <c r="P6" s="26" t="s">
        <v>176</v>
      </c>
      <c r="Q6" s="24" t="s">
        <v>176</v>
      </c>
      <c r="R6" s="24" t="s">
        <v>174</v>
      </c>
      <c r="S6" s="25"/>
      <c r="T6" s="23" t="s">
        <v>176</v>
      </c>
      <c r="U6" s="24" t="s">
        <v>176</v>
      </c>
      <c r="V6" s="24" t="s">
        <v>176</v>
      </c>
      <c r="W6" s="25"/>
      <c r="X6" s="23" t="s">
        <v>176</v>
      </c>
      <c r="Y6" s="24" t="s">
        <v>176</v>
      </c>
      <c r="Z6" s="24" t="s">
        <v>176</v>
      </c>
      <c r="AA6" s="25"/>
    </row>
    <row r="7" spans="2:27" ht="45" customHeight="1" x14ac:dyDescent="0.25">
      <c r="B7" s="165" t="s">
        <v>178</v>
      </c>
      <c r="C7" s="166"/>
      <c r="D7" s="23" t="s">
        <v>176</v>
      </c>
      <c r="E7" s="24" t="s">
        <v>176</v>
      </c>
      <c r="F7" s="24" t="s">
        <v>176</v>
      </c>
      <c r="G7" s="25"/>
      <c r="H7" s="26" t="s">
        <v>176</v>
      </c>
      <c r="I7" s="24" t="s">
        <v>176</v>
      </c>
      <c r="J7" s="24" t="s">
        <v>176</v>
      </c>
      <c r="K7" s="25"/>
      <c r="L7" s="23" t="s">
        <v>176</v>
      </c>
      <c r="M7" s="24" t="s">
        <v>176</v>
      </c>
      <c r="N7" s="24" t="s">
        <v>176</v>
      </c>
      <c r="O7" s="25"/>
      <c r="P7" s="26" t="s">
        <v>176</v>
      </c>
      <c r="Q7" s="24" t="s">
        <v>176</v>
      </c>
      <c r="R7" s="24" t="s">
        <v>174</v>
      </c>
      <c r="S7" s="25"/>
      <c r="T7" s="23" t="s">
        <v>176</v>
      </c>
      <c r="U7" s="24" t="s">
        <v>176</v>
      </c>
      <c r="V7" s="24" t="s">
        <v>176</v>
      </c>
      <c r="W7" s="25"/>
      <c r="X7" s="23" t="s">
        <v>176</v>
      </c>
      <c r="Y7" s="24" t="s">
        <v>176</v>
      </c>
      <c r="Z7" s="24" t="s">
        <v>176</v>
      </c>
      <c r="AA7" s="25"/>
    </row>
    <row r="8" spans="2:27" ht="15" customHeight="1" x14ac:dyDescent="0.25">
      <c r="B8" s="165" t="s">
        <v>179</v>
      </c>
      <c r="C8" s="166"/>
      <c r="D8" s="23" t="s">
        <v>176</v>
      </c>
      <c r="E8" s="24" t="s">
        <v>176</v>
      </c>
      <c r="F8" s="24" t="s">
        <v>176</v>
      </c>
      <c r="G8" s="25"/>
      <c r="H8" s="26" t="s">
        <v>176</v>
      </c>
      <c r="I8" s="24" t="s">
        <v>176</v>
      </c>
      <c r="J8" s="24" t="s">
        <v>176</v>
      </c>
      <c r="K8" s="25"/>
      <c r="L8" s="23" t="s">
        <v>176</v>
      </c>
      <c r="M8" s="24" t="s">
        <v>176</v>
      </c>
      <c r="N8" s="24" t="s">
        <v>176</v>
      </c>
      <c r="O8" s="25"/>
      <c r="P8" s="26" t="s">
        <v>176</v>
      </c>
      <c r="Q8" s="24" t="s">
        <v>176</v>
      </c>
      <c r="R8" s="24" t="s">
        <v>174</v>
      </c>
      <c r="S8" s="25"/>
      <c r="T8" s="23" t="s">
        <v>176</v>
      </c>
      <c r="U8" s="24" t="s">
        <v>176</v>
      </c>
      <c r="V8" s="24" t="s">
        <v>176</v>
      </c>
      <c r="W8" s="25"/>
      <c r="X8" s="23" t="s">
        <v>176</v>
      </c>
      <c r="Y8" s="24" t="s">
        <v>176</v>
      </c>
      <c r="Z8" s="24" t="s">
        <v>176</v>
      </c>
      <c r="AA8" s="25"/>
    </row>
    <row r="9" spans="2:27" ht="15" customHeight="1" x14ac:dyDescent="0.25">
      <c r="B9" s="165" t="s">
        <v>180</v>
      </c>
      <c r="C9" s="166"/>
      <c r="D9" s="27">
        <f>ROUNDDOWN((19814102085.26/1423500),2)*50%</f>
        <v>6959.64</v>
      </c>
      <c r="E9" s="28">
        <f>ROUNDDOWN((10924020760/1423500),2)*50%</f>
        <v>3837.0250000000001</v>
      </c>
      <c r="F9" s="28">
        <f>ROUNDDOWN((23450274619/1423500),2)*16.66%</f>
        <v>2744.5134219999995</v>
      </c>
      <c r="G9" s="29">
        <f>SUM(D9:F9)</f>
        <v>13541.178422000001</v>
      </c>
      <c r="H9" s="27">
        <f>ROUNDDOWN((5938284408/908526),2)*79%</f>
        <v>5163.5743000000002</v>
      </c>
      <c r="I9" s="28">
        <f>ROUNDDOWN((4627311953/1000000),2)*79%</f>
        <v>3655.5749000000005</v>
      </c>
      <c r="J9" s="28">
        <f>ROUNDDOWN((1117345113/1300000),2)*33%</f>
        <v>283.63170000000002</v>
      </c>
      <c r="K9" s="29">
        <f>SUM(H9:J9)</f>
        <v>9102.7808999999997</v>
      </c>
      <c r="L9" s="30">
        <f>ROUNDDOWN(((18445566318+4857614058)/1160000),2)*100%</f>
        <v>20088.939999999999</v>
      </c>
      <c r="M9" s="28">
        <f>ROUNDDOWN(((16489877021+3133076645)/1160000),2)*80%</f>
        <v>13533.064000000002</v>
      </c>
      <c r="N9" s="28">
        <f>ROUNDDOWN((15011815572.5/1300000),2)*100%</f>
        <v>11547.55</v>
      </c>
      <c r="O9" s="29">
        <f>SUM(L9:N9)</f>
        <v>45169.554000000004</v>
      </c>
      <c r="P9" s="27">
        <f>ROUNDDOWN((1450564651/877803),2)*100%</f>
        <v>1652.49</v>
      </c>
      <c r="Q9" s="28">
        <f>ROUNDDOWN((8899934392.4/1000000),2)*100%</f>
        <v>8899.93</v>
      </c>
      <c r="R9" s="28" t="s">
        <v>174</v>
      </c>
      <c r="S9" s="29">
        <f>SUM(P9:R9)</f>
        <v>10552.42</v>
      </c>
      <c r="T9" s="30">
        <f>ROUNDDOWN((2177695880/1423500),2)*100%</f>
        <v>1529.81</v>
      </c>
      <c r="U9" s="28">
        <f>ROUNDDOWN((2463435857/1300000),2)*100%</f>
        <v>1894.95</v>
      </c>
      <c r="V9" s="28">
        <f>ROUNDDOWN((6610756586/1423500),2)*100%</f>
        <v>4644.01</v>
      </c>
      <c r="W9" s="29">
        <f>SUM(T9:V9)</f>
        <v>8068.77</v>
      </c>
      <c r="X9" s="30">
        <f>ROUNDDOWN((12614131629/1300000),2)*50%</f>
        <v>4851.585</v>
      </c>
      <c r="Y9" s="28">
        <f>ROUNDDOWN((2709733022/1423500),2)*100%</f>
        <v>1903.57</v>
      </c>
      <c r="Z9" s="28">
        <f>ROUNDDOWN((14620203718.49/1160000),2)*20%</f>
        <v>2520.7240000000002</v>
      </c>
      <c r="AA9" s="29">
        <f>SUM(X9:Z9)</f>
        <v>9275.8790000000008</v>
      </c>
    </row>
    <row r="10" spans="2:27" ht="30" customHeight="1" x14ac:dyDescent="0.25">
      <c r="B10" s="167" t="s">
        <v>181</v>
      </c>
      <c r="C10" s="168"/>
      <c r="D10" s="31" t="s">
        <v>176</v>
      </c>
      <c r="E10" s="32" t="s">
        <v>176</v>
      </c>
      <c r="F10" s="32" t="s">
        <v>176</v>
      </c>
      <c r="G10" s="33"/>
      <c r="H10" s="34" t="s">
        <v>176</v>
      </c>
      <c r="I10" s="32" t="s">
        <v>176</v>
      </c>
      <c r="J10" s="32" t="s">
        <v>176</v>
      </c>
      <c r="K10" s="33"/>
      <c r="L10" s="31" t="s">
        <v>176</v>
      </c>
      <c r="M10" s="32" t="s">
        <v>176</v>
      </c>
      <c r="N10" s="32" t="s">
        <v>176</v>
      </c>
      <c r="O10" s="33"/>
      <c r="P10" s="34" t="s">
        <v>176</v>
      </c>
      <c r="Q10" s="32" t="s">
        <v>176</v>
      </c>
      <c r="R10" s="32" t="s">
        <v>174</v>
      </c>
      <c r="S10" s="33"/>
      <c r="T10" s="31" t="s">
        <v>176</v>
      </c>
      <c r="U10" s="32" t="s">
        <v>176</v>
      </c>
      <c r="V10" s="32" t="s">
        <v>176</v>
      </c>
      <c r="W10" s="33"/>
      <c r="X10" s="31" t="s">
        <v>176</v>
      </c>
      <c r="Y10" s="32" t="s">
        <v>176</v>
      </c>
      <c r="Z10" s="32" t="s">
        <v>176</v>
      </c>
      <c r="AA10" s="33"/>
    </row>
    <row r="11" spans="2:27" ht="30" customHeight="1" x14ac:dyDescent="0.25">
      <c r="B11" s="169" t="s">
        <v>182</v>
      </c>
      <c r="C11" s="36" t="s">
        <v>183</v>
      </c>
      <c r="D11" s="35" t="s">
        <v>176</v>
      </c>
      <c r="E11" s="37" t="s">
        <v>184</v>
      </c>
      <c r="F11" s="37" t="s">
        <v>184</v>
      </c>
      <c r="G11" s="38"/>
      <c r="H11" s="39" t="s">
        <v>176</v>
      </c>
      <c r="I11" s="37" t="s">
        <v>184</v>
      </c>
      <c r="J11" s="37" t="s">
        <v>176</v>
      </c>
      <c r="K11" s="38"/>
      <c r="L11" s="35" t="s">
        <v>184</v>
      </c>
      <c r="M11" s="37" t="s">
        <v>185</v>
      </c>
      <c r="N11" s="37" t="s">
        <v>185</v>
      </c>
      <c r="O11" s="38"/>
      <c r="P11" s="39" t="s">
        <v>176</v>
      </c>
      <c r="Q11" s="37" t="s">
        <v>184</v>
      </c>
      <c r="R11" s="37" t="s">
        <v>174</v>
      </c>
      <c r="S11" s="38"/>
      <c r="T11" s="35" t="s">
        <v>176</v>
      </c>
      <c r="U11" s="37" t="s">
        <v>176</v>
      </c>
      <c r="V11" s="37" t="s">
        <v>176</v>
      </c>
      <c r="W11" s="38"/>
      <c r="X11" s="35" t="s">
        <v>184</v>
      </c>
      <c r="Y11" s="37" t="s">
        <v>184</v>
      </c>
      <c r="Z11" s="37" t="s">
        <v>176</v>
      </c>
      <c r="AA11" s="38"/>
    </row>
    <row r="12" spans="2:27" ht="15" customHeight="1" x14ac:dyDescent="0.25">
      <c r="B12" s="170"/>
      <c r="C12" s="40" t="s">
        <v>187</v>
      </c>
      <c r="D12" s="23" t="s">
        <v>176</v>
      </c>
      <c r="E12" s="24" t="s">
        <v>176</v>
      </c>
      <c r="F12" s="24" t="s">
        <v>184</v>
      </c>
      <c r="G12" s="25"/>
      <c r="H12" s="26" t="s">
        <v>176</v>
      </c>
      <c r="I12" s="24" t="s">
        <v>176</v>
      </c>
      <c r="J12" s="24" t="s">
        <v>176</v>
      </c>
      <c r="K12" s="25"/>
      <c r="L12" s="23" t="s">
        <v>185</v>
      </c>
      <c r="M12" s="24" t="s">
        <v>185</v>
      </c>
      <c r="N12" s="24" t="s">
        <v>185</v>
      </c>
      <c r="O12" s="25"/>
      <c r="P12" s="26" t="s">
        <v>176</v>
      </c>
      <c r="Q12" s="24" t="s">
        <v>184</v>
      </c>
      <c r="R12" s="24" t="s">
        <v>174</v>
      </c>
      <c r="S12" s="25"/>
      <c r="T12" s="23" t="s">
        <v>176</v>
      </c>
      <c r="U12" s="24" t="s">
        <v>176</v>
      </c>
      <c r="V12" s="24" t="s">
        <v>176</v>
      </c>
      <c r="W12" s="25"/>
      <c r="X12" s="23" t="s">
        <v>184</v>
      </c>
      <c r="Y12" s="24" t="s">
        <v>176</v>
      </c>
      <c r="Z12" s="24" t="s">
        <v>176</v>
      </c>
      <c r="AA12" s="25"/>
    </row>
    <row r="13" spans="2:27" ht="30" customHeight="1" x14ac:dyDescent="0.25">
      <c r="B13" s="170"/>
      <c r="C13" s="40" t="s">
        <v>188</v>
      </c>
      <c r="D13" s="23" t="s">
        <v>176</v>
      </c>
      <c r="E13" s="24" t="s">
        <v>176</v>
      </c>
      <c r="F13" s="24" t="s">
        <v>184</v>
      </c>
      <c r="G13" s="25"/>
      <c r="H13" s="26" t="s">
        <v>176</v>
      </c>
      <c r="I13" s="24" t="s">
        <v>176</v>
      </c>
      <c r="J13" s="24" t="s">
        <v>176</v>
      </c>
      <c r="K13" s="25"/>
      <c r="L13" s="23" t="s">
        <v>185</v>
      </c>
      <c r="M13" s="24" t="s">
        <v>185</v>
      </c>
      <c r="N13" s="24" t="s">
        <v>184</v>
      </c>
      <c r="O13" s="25"/>
      <c r="P13" s="26" t="s">
        <v>176</v>
      </c>
      <c r="Q13" s="24" t="s">
        <v>184</v>
      </c>
      <c r="R13" s="24" t="s">
        <v>174</v>
      </c>
      <c r="S13" s="25"/>
      <c r="T13" s="23" t="s">
        <v>176</v>
      </c>
      <c r="U13" s="24" t="s">
        <v>176</v>
      </c>
      <c r="V13" s="24" t="s">
        <v>176</v>
      </c>
      <c r="W13" s="25"/>
      <c r="X13" s="23" t="s">
        <v>184</v>
      </c>
      <c r="Y13" s="24" t="s">
        <v>176</v>
      </c>
      <c r="Z13" s="24" t="s">
        <v>184</v>
      </c>
      <c r="AA13" s="25"/>
    </row>
    <row r="14" spans="2:27" ht="30" customHeight="1" x14ac:dyDescent="0.25">
      <c r="B14" s="170"/>
      <c r="C14" s="40" t="s">
        <v>189</v>
      </c>
      <c r="D14" s="23" t="s">
        <v>184</v>
      </c>
      <c r="E14" s="24" t="s">
        <v>176</v>
      </c>
      <c r="F14" s="24" t="s">
        <v>184</v>
      </c>
      <c r="G14" s="25"/>
      <c r="H14" s="26" t="s">
        <v>176</v>
      </c>
      <c r="I14" s="24" t="s">
        <v>176</v>
      </c>
      <c r="J14" s="24" t="s">
        <v>176</v>
      </c>
      <c r="K14" s="25"/>
      <c r="L14" s="23" t="s">
        <v>185</v>
      </c>
      <c r="M14" s="24" t="s">
        <v>185</v>
      </c>
      <c r="N14" s="24" t="s">
        <v>185</v>
      </c>
      <c r="O14" s="25"/>
      <c r="P14" s="26" t="s">
        <v>184</v>
      </c>
      <c r="Q14" s="24" t="s">
        <v>176</v>
      </c>
      <c r="R14" s="24" t="s">
        <v>174</v>
      </c>
      <c r="S14" s="25"/>
      <c r="T14" s="23" t="s">
        <v>176</v>
      </c>
      <c r="U14" s="24" t="s">
        <v>176</v>
      </c>
      <c r="V14" s="24" t="s">
        <v>176</v>
      </c>
      <c r="W14" s="25"/>
      <c r="X14" s="23" t="s">
        <v>184</v>
      </c>
      <c r="Y14" s="24" t="s">
        <v>176</v>
      </c>
      <c r="Z14" s="24" t="s">
        <v>176</v>
      </c>
      <c r="AA14" s="25"/>
    </row>
    <row r="15" spans="2:27" ht="30" customHeight="1" x14ac:dyDescent="0.25">
      <c r="B15" s="170"/>
      <c r="C15" s="40" t="s">
        <v>190</v>
      </c>
      <c r="D15" s="23" t="s">
        <v>184</v>
      </c>
      <c r="E15" s="24" t="s">
        <v>184</v>
      </c>
      <c r="F15" s="24" t="s">
        <v>176</v>
      </c>
      <c r="G15" s="25"/>
      <c r="H15" s="26" t="s">
        <v>176</v>
      </c>
      <c r="I15" s="24" t="s">
        <v>176</v>
      </c>
      <c r="J15" s="24" t="s">
        <v>184</v>
      </c>
      <c r="K15" s="25"/>
      <c r="L15" s="23" t="s">
        <v>184</v>
      </c>
      <c r="M15" s="24" t="s">
        <v>185</v>
      </c>
      <c r="N15" s="24" t="s">
        <v>185</v>
      </c>
      <c r="O15" s="25"/>
      <c r="P15" s="26" t="s">
        <v>176</v>
      </c>
      <c r="Q15" s="24" t="s">
        <v>184</v>
      </c>
      <c r="R15" s="24" t="s">
        <v>174</v>
      </c>
      <c r="S15" s="25"/>
      <c r="T15" s="23" t="s">
        <v>176</v>
      </c>
      <c r="U15" s="24" t="s">
        <v>176</v>
      </c>
      <c r="V15" s="24" t="s">
        <v>184</v>
      </c>
      <c r="W15" s="25"/>
      <c r="X15" s="23" t="s">
        <v>184</v>
      </c>
      <c r="Y15" s="24" t="s">
        <v>176</v>
      </c>
      <c r="Z15" s="24" t="s">
        <v>176</v>
      </c>
      <c r="AA15" s="25"/>
    </row>
    <row r="16" spans="2:27" ht="45" customHeight="1" x14ac:dyDescent="0.25">
      <c r="B16" s="171"/>
      <c r="C16" s="42" t="s">
        <v>191</v>
      </c>
      <c r="D16" s="41" t="s">
        <v>176</v>
      </c>
      <c r="E16" s="43" t="s">
        <v>184</v>
      </c>
      <c r="F16" s="43" t="s">
        <v>176</v>
      </c>
      <c r="G16" s="44"/>
      <c r="H16" s="45" t="s">
        <v>176</v>
      </c>
      <c r="I16" s="43" t="s">
        <v>184</v>
      </c>
      <c r="J16" s="43" t="s">
        <v>176</v>
      </c>
      <c r="K16" s="44"/>
      <c r="L16" s="41" t="s">
        <v>185</v>
      </c>
      <c r="M16" s="43" t="s">
        <v>184</v>
      </c>
      <c r="N16" s="43" t="s">
        <v>185</v>
      </c>
      <c r="O16" s="44"/>
      <c r="P16" s="45" t="s">
        <v>184</v>
      </c>
      <c r="Q16" s="43" t="s">
        <v>176</v>
      </c>
      <c r="R16" s="43" t="s">
        <v>174</v>
      </c>
      <c r="S16" s="44"/>
      <c r="T16" s="41" t="s">
        <v>184</v>
      </c>
      <c r="U16" s="43" t="s">
        <v>184</v>
      </c>
      <c r="V16" s="43" t="s">
        <v>184</v>
      </c>
      <c r="W16" s="44"/>
      <c r="X16" s="41" t="s">
        <v>184</v>
      </c>
      <c r="Y16" s="43" t="s">
        <v>176</v>
      </c>
      <c r="Z16" s="43" t="s">
        <v>184</v>
      </c>
      <c r="AA16" s="44"/>
    </row>
    <row r="17" spans="2:27" ht="15" customHeight="1" x14ac:dyDescent="0.25">
      <c r="B17" s="169" t="s">
        <v>192</v>
      </c>
      <c r="C17" s="36" t="s">
        <v>193</v>
      </c>
      <c r="D17" s="35" t="s">
        <v>176</v>
      </c>
      <c r="E17" s="37" t="s">
        <v>176</v>
      </c>
      <c r="F17" s="37" t="s">
        <v>176</v>
      </c>
      <c r="G17" s="38"/>
      <c r="H17" s="39" t="s">
        <v>176</v>
      </c>
      <c r="I17" s="37" t="s">
        <v>176</v>
      </c>
      <c r="J17" s="37" t="s">
        <v>176</v>
      </c>
      <c r="K17" s="38"/>
      <c r="L17" s="35" t="s">
        <v>176</v>
      </c>
      <c r="M17" s="37" t="s">
        <v>176</v>
      </c>
      <c r="N17" s="37" t="s">
        <v>176</v>
      </c>
      <c r="O17" s="38"/>
      <c r="P17" s="39" t="s">
        <v>176</v>
      </c>
      <c r="Q17" s="37" t="s">
        <v>176</v>
      </c>
      <c r="R17" s="37" t="s">
        <v>174</v>
      </c>
      <c r="S17" s="38"/>
      <c r="T17" s="35" t="s">
        <v>176</v>
      </c>
      <c r="U17" s="37" t="s">
        <v>176</v>
      </c>
      <c r="V17" s="37" t="s">
        <v>176</v>
      </c>
      <c r="W17" s="38"/>
      <c r="X17" s="35" t="s">
        <v>176</v>
      </c>
      <c r="Y17" s="37" t="s">
        <v>176</v>
      </c>
      <c r="Z17" s="37" t="s">
        <v>176</v>
      </c>
      <c r="AA17" s="38"/>
    </row>
    <row r="18" spans="2:27" ht="15" customHeight="1" x14ac:dyDescent="0.25">
      <c r="B18" s="170"/>
      <c r="C18" s="40" t="s">
        <v>194</v>
      </c>
      <c r="D18" s="23" t="s">
        <v>176</v>
      </c>
      <c r="E18" s="24" t="s">
        <v>176</v>
      </c>
      <c r="F18" s="24" t="s">
        <v>176</v>
      </c>
      <c r="G18" s="25"/>
      <c r="H18" s="26" t="s">
        <v>176</v>
      </c>
      <c r="I18" s="24" t="s">
        <v>176</v>
      </c>
      <c r="J18" s="24" t="s">
        <v>176</v>
      </c>
      <c r="K18" s="25"/>
      <c r="L18" s="23" t="s">
        <v>176</v>
      </c>
      <c r="M18" s="24" t="s">
        <v>176</v>
      </c>
      <c r="N18" s="24" t="s">
        <v>176</v>
      </c>
      <c r="O18" s="25"/>
      <c r="P18" s="26" t="s">
        <v>176</v>
      </c>
      <c r="Q18" s="24" t="s">
        <v>176</v>
      </c>
      <c r="R18" s="24" t="s">
        <v>174</v>
      </c>
      <c r="S18" s="25"/>
      <c r="T18" s="23" t="s">
        <v>176</v>
      </c>
      <c r="U18" s="24" t="s">
        <v>176</v>
      </c>
      <c r="V18" s="24" t="s">
        <v>176</v>
      </c>
      <c r="W18" s="25"/>
      <c r="X18" s="23" t="s">
        <v>176</v>
      </c>
      <c r="Y18" s="24" t="s">
        <v>176</v>
      </c>
      <c r="Z18" s="24" t="s">
        <v>176</v>
      </c>
      <c r="AA18" s="25"/>
    </row>
    <row r="19" spans="2:27" ht="15" customHeight="1" x14ac:dyDescent="0.25">
      <c r="B19" s="170"/>
      <c r="C19" s="40" t="s">
        <v>195</v>
      </c>
      <c r="D19" s="23" t="s">
        <v>176</v>
      </c>
      <c r="E19" s="24" t="s">
        <v>176</v>
      </c>
      <c r="F19" s="24" t="s">
        <v>176</v>
      </c>
      <c r="G19" s="25"/>
      <c r="H19" s="26" t="s">
        <v>176</v>
      </c>
      <c r="I19" s="24" t="s">
        <v>176</v>
      </c>
      <c r="J19" s="24" t="s">
        <v>176</v>
      </c>
      <c r="K19" s="25"/>
      <c r="L19" s="23" t="s">
        <v>176</v>
      </c>
      <c r="M19" s="24" t="s">
        <v>176</v>
      </c>
      <c r="N19" s="24" t="s">
        <v>176</v>
      </c>
      <c r="O19" s="25"/>
      <c r="P19" s="26" t="s">
        <v>176</v>
      </c>
      <c r="Q19" s="24" t="s">
        <v>176</v>
      </c>
      <c r="R19" s="24" t="s">
        <v>174</v>
      </c>
      <c r="S19" s="25"/>
      <c r="T19" s="23" t="s">
        <v>176</v>
      </c>
      <c r="U19" s="24" t="s">
        <v>176</v>
      </c>
      <c r="V19" s="24" t="s">
        <v>176</v>
      </c>
      <c r="W19" s="25"/>
      <c r="X19" s="23" t="s">
        <v>176</v>
      </c>
      <c r="Y19" s="24" t="s">
        <v>176</v>
      </c>
      <c r="Z19" s="24" t="s">
        <v>176</v>
      </c>
      <c r="AA19" s="25"/>
    </row>
    <row r="20" spans="2:27" ht="15" customHeight="1" x14ac:dyDescent="0.25">
      <c r="B20" s="170"/>
      <c r="C20" s="40" t="s">
        <v>196</v>
      </c>
      <c r="D20" s="23" t="s">
        <v>176</v>
      </c>
      <c r="E20" s="24" t="s">
        <v>176</v>
      </c>
      <c r="F20" s="24" t="s">
        <v>176</v>
      </c>
      <c r="G20" s="25"/>
      <c r="H20" s="26" t="s">
        <v>176</v>
      </c>
      <c r="I20" s="24" t="s">
        <v>176</v>
      </c>
      <c r="J20" s="24" t="s">
        <v>176</v>
      </c>
      <c r="K20" s="25"/>
      <c r="L20" s="23" t="s">
        <v>176</v>
      </c>
      <c r="M20" s="24" t="s">
        <v>176</v>
      </c>
      <c r="N20" s="24" t="s">
        <v>176</v>
      </c>
      <c r="O20" s="25"/>
      <c r="P20" s="26" t="s">
        <v>176</v>
      </c>
      <c r="Q20" s="24" t="s">
        <v>176</v>
      </c>
      <c r="R20" s="24" t="s">
        <v>174</v>
      </c>
      <c r="S20" s="25"/>
      <c r="T20" s="23" t="s">
        <v>176</v>
      </c>
      <c r="U20" s="24" t="s">
        <v>176</v>
      </c>
      <c r="V20" s="24" t="s">
        <v>176</v>
      </c>
      <c r="W20" s="25"/>
      <c r="X20" s="23" t="s">
        <v>176</v>
      </c>
      <c r="Y20" s="24" t="s">
        <v>176</v>
      </c>
      <c r="Z20" s="24" t="s">
        <v>176</v>
      </c>
      <c r="AA20" s="25"/>
    </row>
    <row r="21" spans="2:27" ht="15" customHeight="1" x14ac:dyDescent="0.25">
      <c r="B21" s="170"/>
      <c r="C21" s="40" t="s">
        <v>197</v>
      </c>
      <c r="D21" s="23" t="s">
        <v>176</v>
      </c>
      <c r="E21" s="24" t="s">
        <v>176</v>
      </c>
      <c r="F21" s="24" t="s">
        <v>176</v>
      </c>
      <c r="G21" s="25"/>
      <c r="H21" s="26" t="s">
        <v>176</v>
      </c>
      <c r="I21" s="24" t="s">
        <v>176</v>
      </c>
      <c r="J21" s="24" t="s">
        <v>176</v>
      </c>
      <c r="K21" s="25"/>
      <c r="L21" s="23" t="s">
        <v>176</v>
      </c>
      <c r="M21" s="24" t="s">
        <v>176</v>
      </c>
      <c r="N21" s="24" t="s">
        <v>176</v>
      </c>
      <c r="O21" s="25"/>
      <c r="P21" s="26" t="s">
        <v>176</v>
      </c>
      <c r="Q21" s="24" t="s">
        <v>176</v>
      </c>
      <c r="R21" s="24" t="s">
        <v>174</v>
      </c>
      <c r="S21" s="25"/>
      <c r="T21" s="23" t="s">
        <v>176</v>
      </c>
      <c r="U21" s="24" t="s">
        <v>176</v>
      </c>
      <c r="V21" s="24" t="s">
        <v>176</v>
      </c>
      <c r="W21" s="25"/>
      <c r="X21" s="23" t="s">
        <v>176</v>
      </c>
      <c r="Y21" s="24" t="s">
        <v>176</v>
      </c>
      <c r="Z21" s="24" t="s">
        <v>176</v>
      </c>
      <c r="AA21" s="25"/>
    </row>
    <row r="22" spans="2:27" ht="15" customHeight="1" x14ac:dyDescent="0.25">
      <c r="B22" s="170"/>
      <c r="C22" s="40" t="s">
        <v>198</v>
      </c>
      <c r="D22" s="23" t="s">
        <v>176</v>
      </c>
      <c r="E22" s="24" t="s">
        <v>176</v>
      </c>
      <c r="F22" s="24" t="s">
        <v>176</v>
      </c>
      <c r="G22" s="25"/>
      <c r="H22" s="26" t="s">
        <v>176</v>
      </c>
      <c r="I22" s="24" t="s">
        <v>176</v>
      </c>
      <c r="J22" s="24" t="s">
        <v>176</v>
      </c>
      <c r="K22" s="25"/>
      <c r="L22" s="23" t="s">
        <v>176</v>
      </c>
      <c r="M22" s="24" t="s">
        <v>176</v>
      </c>
      <c r="N22" s="24" t="s">
        <v>176</v>
      </c>
      <c r="O22" s="25"/>
      <c r="P22" s="26" t="s">
        <v>176</v>
      </c>
      <c r="Q22" s="24" t="s">
        <v>176</v>
      </c>
      <c r="R22" s="24" t="s">
        <v>174</v>
      </c>
      <c r="S22" s="25"/>
      <c r="T22" s="23" t="s">
        <v>176</v>
      </c>
      <c r="U22" s="24" t="s">
        <v>176</v>
      </c>
      <c r="V22" s="24" t="s">
        <v>176</v>
      </c>
      <c r="W22" s="25"/>
      <c r="X22" s="23" t="s">
        <v>176</v>
      </c>
      <c r="Y22" s="24" t="s">
        <v>176</v>
      </c>
      <c r="Z22" s="24" t="s">
        <v>176</v>
      </c>
      <c r="AA22" s="25"/>
    </row>
    <row r="23" spans="2:27" ht="15" customHeight="1" x14ac:dyDescent="0.25">
      <c r="B23" s="170"/>
      <c r="C23" s="40" t="s">
        <v>199</v>
      </c>
      <c r="D23" s="23" t="s">
        <v>176</v>
      </c>
      <c r="E23" s="24" t="s">
        <v>176</v>
      </c>
      <c r="F23" s="24" t="s">
        <v>176</v>
      </c>
      <c r="G23" s="25"/>
      <c r="H23" s="26" t="s">
        <v>176</v>
      </c>
      <c r="I23" s="24" t="s">
        <v>176</v>
      </c>
      <c r="J23" s="24" t="s">
        <v>176</v>
      </c>
      <c r="K23" s="25"/>
      <c r="L23" s="23" t="s">
        <v>176</v>
      </c>
      <c r="M23" s="24" t="s">
        <v>176</v>
      </c>
      <c r="N23" s="24" t="s">
        <v>176</v>
      </c>
      <c r="O23" s="25"/>
      <c r="P23" s="26" t="s">
        <v>176</v>
      </c>
      <c r="Q23" s="24" t="s">
        <v>176</v>
      </c>
      <c r="R23" s="24" t="s">
        <v>174</v>
      </c>
      <c r="S23" s="25"/>
      <c r="T23" s="23" t="s">
        <v>176</v>
      </c>
      <c r="U23" s="24" t="s">
        <v>176</v>
      </c>
      <c r="V23" s="24" t="s">
        <v>176</v>
      </c>
      <c r="W23" s="25"/>
      <c r="X23" s="23" t="s">
        <v>176</v>
      </c>
      <c r="Y23" s="24" t="s">
        <v>176</v>
      </c>
      <c r="Z23" s="24" t="s">
        <v>176</v>
      </c>
      <c r="AA23" s="25"/>
    </row>
    <row r="24" spans="2:27" ht="15" customHeight="1" x14ac:dyDescent="0.25">
      <c r="B24" s="170"/>
      <c r="C24" s="40" t="s">
        <v>200</v>
      </c>
      <c r="D24" s="23" t="s">
        <v>176</v>
      </c>
      <c r="E24" s="24" t="s">
        <v>176</v>
      </c>
      <c r="F24" s="24" t="s">
        <v>176</v>
      </c>
      <c r="G24" s="46"/>
      <c r="H24" s="26" t="s">
        <v>176</v>
      </c>
      <c r="I24" s="24" t="s">
        <v>176</v>
      </c>
      <c r="J24" s="24" t="s">
        <v>176</v>
      </c>
      <c r="K24" s="46"/>
      <c r="L24" s="23" t="s">
        <v>176</v>
      </c>
      <c r="M24" s="24" t="s">
        <v>176</v>
      </c>
      <c r="N24" s="24" t="s">
        <v>176</v>
      </c>
      <c r="O24" s="46"/>
      <c r="P24" s="26" t="s">
        <v>176</v>
      </c>
      <c r="Q24" s="24" t="s">
        <v>176</v>
      </c>
      <c r="R24" s="24" t="s">
        <v>174</v>
      </c>
      <c r="S24" s="46"/>
      <c r="T24" s="23" t="s">
        <v>176</v>
      </c>
      <c r="U24" s="24" t="s">
        <v>176</v>
      </c>
      <c r="V24" s="24" t="s">
        <v>176</v>
      </c>
      <c r="W24" s="46"/>
      <c r="X24" s="23" t="s">
        <v>176</v>
      </c>
      <c r="Y24" s="24" t="s">
        <v>176</v>
      </c>
      <c r="Z24" s="24" t="s">
        <v>176</v>
      </c>
      <c r="AA24" s="46"/>
    </row>
    <row r="25" spans="2:27" ht="15" customHeight="1" x14ac:dyDescent="0.25">
      <c r="B25" s="171"/>
      <c r="C25" s="42" t="s">
        <v>201</v>
      </c>
      <c r="D25" s="41" t="s">
        <v>176</v>
      </c>
      <c r="E25" s="43" t="s">
        <v>176</v>
      </c>
      <c r="F25" s="43" t="s">
        <v>176</v>
      </c>
      <c r="G25" s="47"/>
      <c r="H25" s="45" t="s">
        <v>176</v>
      </c>
      <c r="I25" s="43" t="s">
        <v>176</v>
      </c>
      <c r="J25" s="43" t="s">
        <v>176</v>
      </c>
      <c r="K25" s="47"/>
      <c r="L25" s="41" t="s">
        <v>176</v>
      </c>
      <c r="M25" s="43" t="s">
        <v>176</v>
      </c>
      <c r="N25" s="43" t="s">
        <v>176</v>
      </c>
      <c r="O25" s="47"/>
      <c r="P25" s="45" t="s">
        <v>176</v>
      </c>
      <c r="Q25" s="43" t="s">
        <v>176</v>
      </c>
      <c r="R25" s="43" t="s">
        <v>174</v>
      </c>
      <c r="S25" s="47"/>
      <c r="T25" s="41" t="s">
        <v>176</v>
      </c>
      <c r="U25" s="43" t="s">
        <v>176</v>
      </c>
      <c r="V25" s="43" t="s">
        <v>176</v>
      </c>
      <c r="W25" s="47"/>
      <c r="X25" s="41" t="s">
        <v>176</v>
      </c>
      <c r="Y25" s="43" t="s">
        <v>176</v>
      </c>
      <c r="Z25" s="43" t="s">
        <v>176</v>
      </c>
      <c r="AA25" s="47"/>
    </row>
    <row r="26" spans="2:27" x14ac:dyDescent="0.25">
      <c r="B26" s="184" t="s">
        <v>202</v>
      </c>
      <c r="C26" s="48" t="s">
        <v>203</v>
      </c>
      <c r="D26" s="35" t="s">
        <v>176</v>
      </c>
      <c r="E26" s="37" t="s">
        <v>176</v>
      </c>
      <c r="F26" s="37" t="s">
        <v>176</v>
      </c>
      <c r="G26" s="49"/>
      <c r="H26" s="39" t="s">
        <v>176</v>
      </c>
      <c r="I26" s="37" t="s">
        <v>176</v>
      </c>
      <c r="J26" s="37" t="s">
        <v>176</v>
      </c>
      <c r="K26" s="49"/>
      <c r="L26" s="35" t="s">
        <v>176</v>
      </c>
      <c r="M26" s="37" t="s">
        <v>176</v>
      </c>
      <c r="N26" s="37" t="s">
        <v>176</v>
      </c>
      <c r="O26" s="49"/>
      <c r="P26" s="39" t="s">
        <v>176</v>
      </c>
      <c r="Q26" s="37" t="s">
        <v>184</v>
      </c>
      <c r="R26" s="37" t="s">
        <v>174</v>
      </c>
      <c r="S26" s="49"/>
      <c r="T26" s="35" t="s">
        <v>176</v>
      </c>
      <c r="U26" s="37" t="s">
        <v>176</v>
      </c>
      <c r="V26" s="37" t="s">
        <v>176</v>
      </c>
      <c r="W26" s="49"/>
      <c r="X26" s="35" t="s">
        <v>176</v>
      </c>
      <c r="Y26" s="37" t="s">
        <v>176</v>
      </c>
      <c r="Z26" s="37" t="s">
        <v>176</v>
      </c>
      <c r="AA26" s="49"/>
    </row>
    <row r="27" spans="2:27" x14ac:dyDescent="0.25">
      <c r="B27" s="185"/>
      <c r="C27" s="50" t="s">
        <v>204</v>
      </c>
      <c r="D27" s="23" t="s">
        <v>176</v>
      </c>
      <c r="E27" s="24" t="s">
        <v>176</v>
      </c>
      <c r="F27" s="24" t="s">
        <v>176</v>
      </c>
      <c r="G27" s="46"/>
      <c r="H27" s="26" t="s">
        <v>176</v>
      </c>
      <c r="I27" s="24" t="s">
        <v>176</v>
      </c>
      <c r="J27" s="24" t="s">
        <v>176</v>
      </c>
      <c r="K27" s="46"/>
      <c r="L27" s="23" t="s">
        <v>176</v>
      </c>
      <c r="M27" s="24" t="s">
        <v>176</v>
      </c>
      <c r="N27" s="24" t="s">
        <v>176</v>
      </c>
      <c r="O27" s="46"/>
      <c r="P27" s="26" t="s">
        <v>176</v>
      </c>
      <c r="Q27" s="24" t="s">
        <v>176</v>
      </c>
      <c r="R27" s="24" t="s">
        <v>174</v>
      </c>
      <c r="S27" s="46"/>
      <c r="T27" s="23" t="s">
        <v>176</v>
      </c>
      <c r="U27" s="24" t="s">
        <v>176</v>
      </c>
      <c r="V27" s="24" t="s">
        <v>176</v>
      </c>
      <c r="W27" s="46"/>
      <c r="X27" s="23" t="s">
        <v>176</v>
      </c>
      <c r="Y27" s="24" t="s">
        <v>176</v>
      </c>
      <c r="Z27" s="24" t="s">
        <v>176</v>
      </c>
      <c r="AA27" s="46"/>
    </row>
    <row r="28" spans="2:27" x14ac:dyDescent="0.25">
      <c r="B28" s="185"/>
      <c r="C28" s="50" t="s">
        <v>205</v>
      </c>
      <c r="D28" s="23" t="s">
        <v>176</v>
      </c>
      <c r="E28" s="24" t="s">
        <v>176</v>
      </c>
      <c r="F28" s="24" t="s">
        <v>176</v>
      </c>
      <c r="G28" s="46"/>
      <c r="H28" s="26" t="s">
        <v>176</v>
      </c>
      <c r="I28" s="24" t="s">
        <v>176</v>
      </c>
      <c r="J28" s="24" t="s">
        <v>176</v>
      </c>
      <c r="K28" s="46"/>
      <c r="L28" s="23" t="s">
        <v>176</v>
      </c>
      <c r="M28" s="24" t="s">
        <v>176</v>
      </c>
      <c r="N28" s="24" t="s">
        <v>176</v>
      </c>
      <c r="O28" s="46"/>
      <c r="P28" s="26" t="s">
        <v>176</v>
      </c>
      <c r="Q28" s="24" t="s">
        <v>176</v>
      </c>
      <c r="R28" s="24" t="s">
        <v>174</v>
      </c>
      <c r="S28" s="46"/>
      <c r="T28" s="23" t="s">
        <v>176</v>
      </c>
      <c r="U28" s="24" t="s">
        <v>176</v>
      </c>
      <c r="V28" s="24" t="s">
        <v>176</v>
      </c>
      <c r="W28" s="46"/>
      <c r="X28" s="23" t="s">
        <v>176</v>
      </c>
      <c r="Y28" s="24" t="s">
        <v>176</v>
      </c>
      <c r="Z28" s="24" t="s">
        <v>176</v>
      </c>
      <c r="AA28" s="46"/>
    </row>
    <row r="29" spans="2:27" x14ac:dyDescent="0.25">
      <c r="B29" s="185"/>
      <c r="C29" s="50" t="s">
        <v>206</v>
      </c>
      <c r="D29" s="23" t="s">
        <v>176</v>
      </c>
      <c r="E29" s="24" t="s">
        <v>176</v>
      </c>
      <c r="F29" s="24" t="s">
        <v>176</v>
      </c>
      <c r="G29" s="46"/>
      <c r="H29" s="26" t="s">
        <v>176</v>
      </c>
      <c r="I29" s="24" t="s">
        <v>176</v>
      </c>
      <c r="J29" s="24" t="s">
        <v>176</v>
      </c>
      <c r="K29" s="46"/>
      <c r="L29" s="23" t="s">
        <v>176</v>
      </c>
      <c r="M29" s="24" t="s">
        <v>176</v>
      </c>
      <c r="N29" s="24" t="s">
        <v>176</v>
      </c>
      <c r="O29" s="46"/>
      <c r="P29" s="26" t="s">
        <v>176</v>
      </c>
      <c r="Q29" s="24" t="s">
        <v>176</v>
      </c>
      <c r="R29" s="24" t="s">
        <v>174</v>
      </c>
      <c r="S29" s="46"/>
      <c r="T29" s="23" t="s">
        <v>176</v>
      </c>
      <c r="U29" s="24" t="s">
        <v>176</v>
      </c>
      <c r="V29" s="24" t="s">
        <v>176</v>
      </c>
      <c r="W29" s="46"/>
      <c r="X29" s="23" t="s">
        <v>176</v>
      </c>
      <c r="Y29" s="24" t="s">
        <v>176</v>
      </c>
      <c r="Z29" s="24" t="s">
        <v>176</v>
      </c>
      <c r="AA29" s="46"/>
    </row>
    <row r="30" spans="2:27" x14ac:dyDescent="0.25">
      <c r="B30" s="185"/>
      <c r="C30" s="50" t="s">
        <v>207</v>
      </c>
      <c r="D30" s="23" t="s">
        <v>176</v>
      </c>
      <c r="E30" s="24" t="s">
        <v>176</v>
      </c>
      <c r="F30" s="24" t="s">
        <v>176</v>
      </c>
      <c r="G30" s="46"/>
      <c r="H30" s="26" t="s">
        <v>176</v>
      </c>
      <c r="I30" s="24" t="s">
        <v>176</v>
      </c>
      <c r="J30" s="24" t="s">
        <v>176</v>
      </c>
      <c r="K30" s="46"/>
      <c r="L30" s="23" t="s">
        <v>176</v>
      </c>
      <c r="M30" s="24" t="s">
        <v>176</v>
      </c>
      <c r="N30" s="24" t="s">
        <v>176</v>
      </c>
      <c r="O30" s="46"/>
      <c r="P30" s="26" t="s">
        <v>176</v>
      </c>
      <c r="Q30" s="24" t="s">
        <v>176</v>
      </c>
      <c r="R30" s="24" t="s">
        <v>174</v>
      </c>
      <c r="S30" s="46"/>
      <c r="T30" s="23" t="s">
        <v>176</v>
      </c>
      <c r="U30" s="24" t="s">
        <v>176</v>
      </c>
      <c r="V30" s="24" t="s">
        <v>176</v>
      </c>
      <c r="W30" s="46"/>
      <c r="X30" s="23" t="s">
        <v>176</v>
      </c>
      <c r="Y30" s="24" t="s">
        <v>176</v>
      </c>
      <c r="Z30" s="24" t="s">
        <v>176</v>
      </c>
      <c r="AA30" s="46"/>
    </row>
    <row r="31" spans="2:27" x14ac:dyDescent="0.25">
      <c r="B31" s="185"/>
      <c r="C31" s="50" t="s">
        <v>208</v>
      </c>
      <c r="D31" s="23" t="s">
        <v>176</v>
      </c>
      <c r="E31" s="24" t="s">
        <v>176</v>
      </c>
      <c r="F31" s="24" t="s">
        <v>176</v>
      </c>
      <c r="G31" s="46"/>
      <c r="H31" s="26" t="s">
        <v>176</v>
      </c>
      <c r="I31" s="24" t="s">
        <v>176</v>
      </c>
      <c r="J31" s="24" t="s">
        <v>176</v>
      </c>
      <c r="K31" s="46"/>
      <c r="L31" s="23" t="s">
        <v>176</v>
      </c>
      <c r="M31" s="24" t="s">
        <v>176</v>
      </c>
      <c r="N31" s="24" t="s">
        <v>176</v>
      </c>
      <c r="O31" s="46"/>
      <c r="P31" s="26" t="s">
        <v>176</v>
      </c>
      <c r="Q31" s="24" t="s">
        <v>176</v>
      </c>
      <c r="R31" s="24" t="s">
        <v>174</v>
      </c>
      <c r="S31" s="46"/>
      <c r="T31" s="23" t="s">
        <v>176</v>
      </c>
      <c r="U31" s="24" t="s">
        <v>176</v>
      </c>
      <c r="V31" s="24" t="s">
        <v>176</v>
      </c>
      <c r="W31" s="46"/>
      <c r="X31" s="23" t="s">
        <v>176</v>
      </c>
      <c r="Y31" s="24" t="s">
        <v>176</v>
      </c>
      <c r="Z31" s="24" t="s">
        <v>176</v>
      </c>
      <c r="AA31" s="46"/>
    </row>
    <row r="32" spans="2:27" x14ac:dyDescent="0.25">
      <c r="B32" s="185"/>
      <c r="C32" s="50" t="s">
        <v>209</v>
      </c>
      <c r="D32" s="23" t="s">
        <v>176</v>
      </c>
      <c r="E32" s="24" t="s">
        <v>176</v>
      </c>
      <c r="F32" s="24" t="s">
        <v>176</v>
      </c>
      <c r="G32" s="46"/>
      <c r="H32" s="26" t="s">
        <v>176</v>
      </c>
      <c r="I32" s="24" t="s">
        <v>176</v>
      </c>
      <c r="J32" s="24" t="s">
        <v>176</v>
      </c>
      <c r="K32" s="46"/>
      <c r="L32" s="23" t="s">
        <v>176</v>
      </c>
      <c r="M32" s="24" t="s">
        <v>176</v>
      </c>
      <c r="N32" s="24" t="s">
        <v>176</v>
      </c>
      <c r="O32" s="46"/>
      <c r="P32" s="26" t="s">
        <v>176</v>
      </c>
      <c r="Q32" s="24" t="s">
        <v>176</v>
      </c>
      <c r="R32" s="24" t="s">
        <v>174</v>
      </c>
      <c r="S32" s="46"/>
      <c r="T32" s="23" t="s">
        <v>176</v>
      </c>
      <c r="U32" s="24" t="s">
        <v>176</v>
      </c>
      <c r="V32" s="24" t="s">
        <v>176</v>
      </c>
      <c r="W32" s="46"/>
      <c r="X32" s="23" t="s">
        <v>176</v>
      </c>
      <c r="Y32" s="24" t="s">
        <v>176</v>
      </c>
      <c r="Z32" s="24" t="s">
        <v>176</v>
      </c>
      <c r="AA32" s="46"/>
    </row>
    <row r="33" spans="2:27" x14ac:dyDescent="0.25">
      <c r="B33" s="185"/>
      <c r="C33" s="50" t="s">
        <v>210</v>
      </c>
      <c r="D33" s="23" t="s">
        <v>176</v>
      </c>
      <c r="E33" s="24" t="s">
        <v>176</v>
      </c>
      <c r="F33" s="24" t="s">
        <v>186</v>
      </c>
      <c r="G33" s="46"/>
      <c r="H33" s="26" t="s">
        <v>176</v>
      </c>
      <c r="I33" s="24" t="s">
        <v>176</v>
      </c>
      <c r="J33" s="24" t="s">
        <v>176</v>
      </c>
      <c r="K33" s="46"/>
      <c r="L33" s="23" t="s">
        <v>176</v>
      </c>
      <c r="M33" s="24" t="s">
        <v>176</v>
      </c>
      <c r="N33" s="24" t="s">
        <v>176</v>
      </c>
      <c r="O33" s="46"/>
      <c r="P33" s="26" t="s">
        <v>176</v>
      </c>
      <c r="Q33" s="24" t="s">
        <v>176</v>
      </c>
      <c r="R33" s="24" t="s">
        <v>174</v>
      </c>
      <c r="S33" s="46"/>
      <c r="T33" s="23" t="s">
        <v>176</v>
      </c>
      <c r="U33" s="24" t="s">
        <v>176</v>
      </c>
      <c r="V33" s="24" t="s">
        <v>176</v>
      </c>
      <c r="W33" s="46"/>
      <c r="X33" s="23" t="s">
        <v>176</v>
      </c>
      <c r="Y33" s="24" t="s">
        <v>176</v>
      </c>
      <c r="Z33" s="24" t="s">
        <v>184</v>
      </c>
      <c r="AA33" s="46"/>
    </row>
    <row r="34" spans="2:27" x14ac:dyDescent="0.25">
      <c r="B34" s="185"/>
      <c r="C34" s="50" t="s">
        <v>211</v>
      </c>
      <c r="D34" s="23" t="s">
        <v>176</v>
      </c>
      <c r="E34" s="24" t="s">
        <v>176</v>
      </c>
      <c r="F34" s="24" t="s">
        <v>176</v>
      </c>
      <c r="G34" s="46"/>
      <c r="H34" s="26" t="s">
        <v>176</v>
      </c>
      <c r="I34" s="24" t="s">
        <v>176</v>
      </c>
      <c r="J34" s="24" t="s">
        <v>176</v>
      </c>
      <c r="K34" s="46"/>
      <c r="L34" s="23" t="s">
        <v>176</v>
      </c>
      <c r="M34" s="24" t="s">
        <v>176</v>
      </c>
      <c r="N34" s="24" t="s">
        <v>176</v>
      </c>
      <c r="O34" s="46"/>
      <c r="P34" s="26" t="s">
        <v>176</v>
      </c>
      <c r="Q34" s="24" t="s">
        <v>176</v>
      </c>
      <c r="R34" s="24" t="s">
        <v>174</v>
      </c>
      <c r="S34" s="46"/>
      <c r="T34" s="23" t="s">
        <v>176</v>
      </c>
      <c r="U34" s="24" t="s">
        <v>176</v>
      </c>
      <c r="V34" s="24" t="s">
        <v>176</v>
      </c>
      <c r="W34" s="46"/>
      <c r="X34" s="23" t="s">
        <v>176</v>
      </c>
      <c r="Y34" s="24" t="s">
        <v>176</v>
      </c>
      <c r="Z34" s="24" t="s">
        <v>176</v>
      </c>
      <c r="AA34" s="46"/>
    </row>
    <row r="35" spans="2:27" x14ac:dyDescent="0.25">
      <c r="B35" s="186"/>
      <c r="C35" s="51" t="s">
        <v>212</v>
      </c>
      <c r="D35" s="41" t="s">
        <v>176</v>
      </c>
      <c r="E35" s="43" t="s">
        <v>176</v>
      </c>
      <c r="F35" s="43" t="s">
        <v>176</v>
      </c>
      <c r="G35" s="47"/>
      <c r="H35" s="45" t="s">
        <v>176</v>
      </c>
      <c r="I35" s="43" t="s">
        <v>176</v>
      </c>
      <c r="J35" s="43" t="s">
        <v>176</v>
      </c>
      <c r="K35" s="47"/>
      <c r="L35" s="41" t="s">
        <v>176</v>
      </c>
      <c r="M35" s="43" t="s">
        <v>176</v>
      </c>
      <c r="N35" s="43" t="s">
        <v>176</v>
      </c>
      <c r="O35" s="47"/>
      <c r="P35" s="45" t="s">
        <v>176</v>
      </c>
      <c r="Q35" s="43" t="s">
        <v>176</v>
      </c>
      <c r="R35" s="43" t="s">
        <v>174</v>
      </c>
      <c r="S35" s="47"/>
      <c r="T35" s="41" t="s">
        <v>176</v>
      </c>
      <c r="U35" s="43" t="s">
        <v>176</v>
      </c>
      <c r="V35" s="43" t="s">
        <v>176</v>
      </c>
      <c r="W35" s="47"/>
      <c r="X35" s="41" t="s">
        <v>184</v>
      </c>
      <c r="Y35" s="43" t="s">
        <v>176</v>
      </c>
      <c r="Z35" s="43" t="s">
        <v>184</v>
      </c>
      <c r="AA35" s="47"/>
    </row>
    <row r="36" spans="2:27" x14ac:dyDescent="0.25">
      <c r="B36" s="192" t="s">
        <v>213</v>
      </c>
      <c r="C36" s="193"/>
      <c r="D36" s="52" t="s">
        <v>214</v>
      </c>
      <c r="E36" s="53" t="s">
        <v>214</v>
      </c>
      <c r="F36" s="53" t="s">
        <v>214</v>
      </c>
      <c r="G36" s="54"/>
      <c r="H36" s="55" t="s">
        <v>214</v>
      </c>
      <c r="I36" s="53" t="s">
        <v>214</v>
      </c>
      <c r="J36" s="53" t="s">
        <v>214</v>
      </c>
      <c r="K36" s="54"/>
      <c r="L36" s="52" t="s">
        <v>214</v>
      </c>
      <c r="M36" s="53" t="s">
        <v>214</v>
      </c>
      <c r="N36" s="53" t="s">
        <v>214</v>
      </c>
      <c r="O36" s="54"/>
      <c r="P36" s="55" t="s">
        <v>214</v>
      </c>
      <c r="Q36" s="53" t="s">
        <v>214</v>
      </c>
      <c r="R36" s="53" t="s">
        <v>174</v>
      </c>
      <c r="S36" s="54"/>
      <c r="T36" s="52" t="s">
        <v>214</v>
      </c>
      <c r="U36" s="53" t="s">
        <v>214</v>
      </c>
      <c r="V36" s="53" t="s">
        <v>214</v>
      </c>
      <c r="W36" s="54"/>
      <c r="X36" s="52" t="s">
        <v>214</v>
      </c>
      <c r="Y36" s="53" t="s">
        <v>214</v>
      </c>
      <c r="Z36" s="53" t="s">
        <v>214</v>
      </c>
      <c r="AA36" s="54"/>
    </row>
    <row r="37" spans="2:27" ht="16.5" thickBot="1" x14ac:dyDescent="0.3">
      <c r="B37" s="190" t="s">
        <v>215</v>
      </c>
      <c r="C37" s="191"/>
      <c r="D37" s="187" t="s">
        <v>225</v>
      </c>
      <c r="E37" s="188"/>
      <c r="F37" s="188"/>
      <c r="G37" s="189"/>
      <c r="H37" s="187" t="s">
        <v>225</v>
      </c>
      <c r="I37" s="188"/>
      <c r="J37" s="188"/>
      <c r="K37" s="189"/>
      <c r="L37" s="187" t="s">
        <v>225</v>
      </c>
      <c r="M37" s="188"/>
      <c r="N37" s="188"/>
      <c r="O37" s="189"/>
      <c r="P37" s="187" t="s">
        <v>225</v>
      </c>
      <c r="Q37" s="188"/>
      <c r="R37" s="188"/>
      <c r="S37" s="189"/>
      <c r="T37" s="187" t="s">
        <v>225</v>
      </c>
      <c r="U37" s="188"/>
      <c r="V37" s="188"/>
      <c r="W37" s="189"/>
      <c r="X37" s="187" t="s">
        <v>225</v>
      </c>
      <c r="Y37" s="188"/>
      <c r="Z37" s="188"/>
      <c r="AA37" s="189"/>
    </row>
  </sheetData>
  <sheetProtection algorithmName="SHA-512" hashValue="+oOUVJV3TVR9iOv8yWqrTSUJFUen90MzYns+vuzSeUm76BIY6kCPq9JIGvZJoUyhvUkc7QFu/k9sPLatwrFsAA==" saltValue="IBwoL0KU/9IPEAdnYTDxFQ==" spinCount="100000" sheet="1" objects="1" scenarios="1"/>
  <mergeCells count="25">
    <mergeCell ref="B17:B25"/>
    <mergeCell ref="B26:B35"/>
    <mergeCell ref="X37:AA37"/>
    <mergeCell ref="B37:C37"/>
    <mergeCell ref="D37:G37"/>
    <mergeCell ref="H37:K37"/>
    <mergeCell ref="L37:O37"/>
    <mergeCell ref="P37:S37"/>
    <mergeCell ref="T37:W37"/>
    <mergeCell ref="B36:C36"/>
    <mergeCell ref="D2:G2"/>
    <mergeCell ref="H2:K2"/>
    <mergeCell ref="L2:O2"/>
    <mergeCell ref="X2:AA2"/>
    <mergeCell ref="B4:C4"/>
    <mergeCell ref="P2:S2"/>
    <mergeCell ref="T2:W2"/>
    <mergeCell ref="B9:C9"/>
    <mergeCell ref="B10:C10"/>
    <mergeCell ref="B11:B16"/>
    <mergeCell ref="B8:C8"/>
    <mergeCell ref="B2:C3"/>
    <mergeCell ref="B5:C5"/>
    <mergeCell ref="B6:C6"/>
    <mergeCell ref="B7:C7"/>
  </mergeCells>
  <conditionalFormatting sqref="D4:F35">
    <cfRule type="containsText" dxfId="94" priority="38" operator="containsText" text="No acredita">
      <formula>NOT(ISERROR(SEARCH("No acredita",D4)))</formula>
    </cfRule>
    <cfRule type="containsText" dxfId="93" priority="38" operator="containsText" text="Pendiente">
      <formula>NOT(ISERROR(SEARCH("Pendiente",D4)))</formula>
    </cfRule>
    <cfRule type="containsText" dxfId="92" priority="38" operator="containsText" text="No cumple">
      <formula>NOT(ISERROR(SEARCH("No cumple",D4)))</formula>
    </cfRule>
    <cfRule type="containsText" dxfId="91" priority="38" operator="containsText" text="Cumple">
      <formula>NOT(ISERROR(SEARCH("Cumple",D4)))</formula>
    </cfRule>
    <cfRule type="containsText" dxfId="90" priority="38" operator="containsText" text="Acreditada">
      <formula>NOT(ISERROR(SEARCH("Acreditada",D4)))</formula>
    </cfRule>
  </conditionalFormatting>
  <conditionalFormatting sqref="G9 K9 O9 S9 W9 AA9">
    <cfRule type="cellIs" dxfId="89" priority="37" operator="lessThan">
      <formula>7000</formula>
    </cfRule>
  </conditionalFormatting>
  <conditionalFormatting sqref="G9">
    <cfRule type="cellIs" dxfId="88" priority="36" operator="greaterThan">
      <formula>7000</formula>
    </cfRule>
  </conditionalFormatting>
  <conditionalFormatting sqref="H4:J35">
    <cfRule type="containsText" dxfId="87" priority="32" operator="containsText" text="No acredita">
      <formula>NOT(ISERROR(SEARCH("No acredita",H4)))</formula>
    </cfRule>
    <cfRule type="containsText" dxfId="86" priority="33" operator="containsText" text="No cumple">
      <formula>NOT(ISERROR(SEARCH("No cumple",H4)))</formula>
    </cfRule>
    <cfRule type="containsText" dxfId="85" priority="34" operator="containsText" text="Pendiente">
      <formula>NOT(ISERROR(SEARCH("Pendiente",H4)))</formula>
    </cfRule>
    <cfRule type="containsText" dxfId="84" priority="35" operator="containsText" text="Acreditada">
      <formula>NOT(ISERROR(SEARCH("Acreditada",H4)))</formula>
    </cfRule>
    <cfRule type="containsText" dxfId="83" priority="39" operator="containsText" text="Cumple">
      <formula>NOT(ISERROR(SEARCH("Cumple",H4)))</formula>
    </cfRule>
  </conditionalFormatting>
  <conditionalFormatting sqref="K9">
    <cfRule type="cellIs" dxfId="82" priority="5" operator="greaterThan">
      <formula>7000</formula>
    </cfRule>
  </conditionalFormatting>
  <conditionalFormatting sqref="L4:N36">
    <cfRule type="containsText" dxfId="81" priority="40" operator="containsText" text="No acredita">
      <formula>NOT(ISERROR(SEARCH("No acredita",L4)))</formula>
    </cfRule>
    <cfRule type="containsText" dxfId="80" priority="40" operator="containsText" text="Pendiente">
      <formula>NOT(ISERROR(SEARCH("Pendiente",L4)))</formula>
    </cfRule>
    <cfRule type="containsText" dxfId="79" priority="40" operator="containsText" text="No cumple">
      <formula>NOT(ISERROR(SEARCH("No cumple",L4)))</formula>
    </cfRule>
    <cfRule type="containsText" dxfId="78" priority="41" operator="containsText" text="Acreditada">
      <formula>NOT(ISERROR(SEARCH("Acreditada",L4)))</formula>
    </cfRule>
    <cfRule type="containsText" dxfId="77" priority="42" operator="containsText" text="Cumple">
      <formula>NOT(ISERROR(SEARCH("Cumple",L4)))</formula>
    </cfRule>
  </conditionalFormatting>
  <conditionalFormatting sqref="O9">
    <cfRule type="cellIs" dxfId="76" priority="4" operator="greaterThan">
      <formula>7000</formula>
    </cfRule>
  </conditionalFormatting>
  <conditionalFormatting sqref="P4:R35">
    <cfRule type="containsText" dxfId="75" priority="19" operator="containsText" text="Acreditada">
      <formula>NOT(ISERROR(SEARCH("Acreditada",P4)))</formula>
    </cfRule>
    <cfRule type="containsText" dxfId="74" priority="19" operator="containsText" text="No cumple">
      <formula>NOT(ISERROR(SEARCH("No cumple",P4)))</formula>
    </cfRule>
    <cfRule type="containsText" dxfId="73" priority="19" operator="containsText" text="Cumple">
      <formula>NOT(ISERROR(SEARCH("Cumple",P4)))</formula>
    </cfRule>
    <cfRule type="containsText" dxfId="72" priority="19" operator="containsText" text="Pendiente">
      <formula>NOT(ISERROR(SEARCH("Pendiente",P4)))</formula>
    </cfRule>
    <cfRule type="containsText" dxfId="71" priority="19" operator="containsText" text="No acredita">
      <formula>NOT(ISERROR(SEARCH("No acredita",P4)))</formula>
    </cfRule>
  </conditionalFormatting>
  <conditionalFormatting sqref="S9">
    <cfRule type="cellIs" dxfId="70" priority="3" operator="greaterThan">
      <formula>7000</formula>
    </cfRule>
  </conditionalFormatting>
  <conditionalFormatting sqref="T4:V35">
    <cfRule type="containsText" dxfId="69" priority="44" operator="containsText" text="No acredita">
      <formula>NOT(ISERROR(SEARCH("No acredita",T4)))</formula>
    </cfRule>
    <cfRule type="containsText" dxfId="68" priority="20" operator="containsText" text="No cumple">
      <formula>NOT(ISERROR(SEARCH("No cumple",T4)))</formula>
    </cfRule>
    <cfRule type="containsText" dxfId="67" priority="21" operator="containsText" text="Pendiente">
      <formula>NOT(ISERROR(SEARCH("Pendiente",T4)))</formula>
    </cfRule>
    <cfRule type="containsText" dxfId="66" priority="22" operator="containsText" text="Acreditada">
      <formula>NOT(ISERROR(SEARCH("Acreditada",T4)))</formula>
    </cfRule>
    <cfRule type="containsText" dxfId="65" priority="23" operator="containsText" text="Cumple">
      <formula>NOT(ISERROR(SEARCH("Cumple",T4)))</formula>
    </cfRule>
  </conditionalFormatting>
  <conditionalFormatting sqref="W9">
    <cfRule type="cellIs" dxfId="64" priority="2" operator="greaterThan">
      <formula>7000</formula>
    </cfRule>
  </conditionalFormatting>
  <conditionalFormatting sqref="X4:Z35">
    <cfRule type="containsText" dxfId="63" priority="27" operator="containsText" text="Pendiente">
      <formula>NOT(ISERROR(SEARCH("Pendiente",X4)))</formula>
    </cfRule>
    <cfRule type="containsText" dxfId="62" priority="28" operator="containsText" text="Acreditada">
      <formula>NOT(ISERROR(SEARCH("Acreditada",X4)))</formula>
    </cfRule>
    <cfRule type="containsText" dxfId="61" priority="29" operator="containsText" text="Cumple">
      <formula>NOT(ISERROR(SEARCH("Cumple",X4)))</formula>
    </cfRule>
    <cfRule type="containsText" dxfId="60" priority="25" operator="containsText" text="No acredita">
      <formula>NOT(ISERROR(SEARCH("No acredita",X4)))</formula>
    </cfRule>
    <cfRule type="containsText" dxfId="59" priority="26" operator="containsText" text="No cumple">
      <formula>NOT(ISERROR(SEARCH("No cumple",X4)))</formula>
    </cfRule>
  </conditionalFormatting>
  <conditionalFormatting sqref="AA9">
    <cfRule type="cellIs" dxfId="58" priority="1" operator="greaterThan">
      <formula>7000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60F4-E69C-4FB3-8804-DF4DF38A836D}">
  <sheetPr>
    <tabColor rgb="FF00B050"/>
  </sheetPr>
  <dimension ref="A1:V50"/>
  <sheetViews>
    <sheetView showGridLines="0" zoomScale="85" zoomScaleNormal="85" zoomScaleSheetLayoutView="100" workbookViewId="0">
      <pane xSplit="1" ySplit="2" topLeftCell="B3" activePane="bottomRight" state="frozen"/>
      <selection activeCell="D4" sqref="D4"/>
      <selection pane="topRight" activeCell="D4" sqref="D4"/>
      <selection pane="bottomLeft" activeCell="D4" sqref="D4"/>
      <selection pane="bottomRight" activeCell="B3" sqref="B3:B5"/>
    </sheetView>
  </sheetViews>
  <sheetFormatPr baseColWidth="10" defaultColWidth="11.42578125" defaultRowHeight="15" customHeight="1" x14ac:dyDescent="0.25"/>
  <cols>
    <col min="1" max="1" width="22" style="63" customWidth="1"/>
    <col min="2" max="3" width="16.7109375" style="63" customWidth="1"/>
    <col min="4" max="4" width="19.7109375" style="63" customWidth="1"/>
    <col min="5" max="5" width="13.28515625" style="63" customWidth="1"/>
    <col min="6" max="6" width="17.42578125" style="63" customWidth="1"/>
    <col min="7" max="7" width="14.42578125" style="63" customWidth="1"/>
    <col min="8" max="8" width="13.42578125" style="63" customWidth="1"/>
    <col min="9" max="9" width="14.28515625" style="63" customWidth="1"/>
    <col min="10" max="10" width="54.5703125" style="63" customWidth="1"/>
    <col min="11" max="11" width="81.7109375" style="63" customWidth="1"/>
    <col min="12" max="12" width="27.7109375" style="63" customWidth="1"/>
    <col min="13" max="13" width="45.7109375" style="63" customWidth="1"/>
    <col min="14" max="14" width="13.42578125" style="63" customWidth="1"/>
    <col min="15" max="15" width="15.28515625" style="63" customWidth="1"/>
    <col min="16" max="16" width="12.5703125" style="63" customWidth="1"/>
    <col min="17" max="17" width="8.5703125" style="63" customWidth="1"/>
    <col min="18" max="18" width="6.5703125" style="63" bestFit="1" customWidth="1"/>
    <col min="19" max="19" width="20.28515625" style="63" customWidth="1"/>
    <col min="20" max="20" width="38.7109375" style="63" customWidth="1"/>
    <col min="21" max="21" width="18.42578125" style="63" customWidth="1"/>
    <col min="22" max="16384" width="11.42578125" style="63"/>
  </cols>
  <sheetData>
    <row r="1" spans="1:22" ht="15" customHeight="1" x14ac:dyDescent="0.25">
      <c r="A1" s="62" t="s">
        <v>357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2" ht="60" customHeight="1" x14ac:dyDescent="0.25">
      <c r="A2" s="64" t="s">
        <v>358</v>
      </c>
      <c r="B2" s="64" t="s">
        <v>359</v>
      </c>
      <c r="C2" s="64" t="s">
        <v>360</v>
      </c>
      <c r="D2" s="64" t="s">
        <v>361</v>
      </c>
      <c r="E2" s="64" t="s">
        <v>362</v>
      </c>
      <c r="F2" s="64" t="s">
        <v>363</v>
      </c>
      <c r="G2" s="64" t="s">
        <v>364</v>
      </c>
      <c r="H2" s="64" t="s">
        <v>365</v>
      </c>
      <c r="I2" s="64" t="s">
        <v>366</v>
      </c>
      <c r="J2" s="64" t="s">
        <v>367</v>
      </c>
      <c r="K2" s="64" t="s">
        <v>368</v>
      </c>
      <c r="L2" s="64" t="s">
        <v>369</v>
      </c>
      <c r="M2" s="64" t="s">
        <v>370</v>
      </c>
      <c r="N2" s="64" t="s">
        <v>371</v>
      </c>
      <c r="O2" s="64" t="s">
        <v>372</v>
      </c>
      <c r="P2" s="64" t="s">
        <v>373</v>
      </c>
      <c r="Q2" s="64" t="s">
        <v>374</v>
      </c>
      <c r="R2" s="64" t="s">
        <v>375</v>
      </c>
      <c r="S2" s="64" t="s">
        <v>376</v>
      </c>
      <c r="T2" s="64" t="s">
        <v>266</v>
      </c>
      <c r="U2" s="64" t="s">
        <v>265</v>
      </c>
      <c r="V2" s="64" t="s">
        <v>215</v>
      </c>
    </row>
    <row r="3" spans="1:22" ht="30" customHeight="1" x14ac:dyDescent="0.25">
      <c r="A3" s="201" t="s">
        <v>164</v>
      </c>
      <c r="B3" s="202" t="s">
        <v>377</v>
      </c>
      <c r="C3" s="202" t="s">
        <v>378</v>
      </c>
      <c r="D3" s="202" t="s">
        <v>379</v>
      </c>
      <c r="E3" s="202" t="s">
        <v>380</v>
      </c>
      <c r="F3" s="202" t="s">
        <v>381</v>
      </c>
      <c r="G3" s="197">
        <v>46178</v>
      </c>
      <c r="H3" s="198">
        <f>+((G3-F3)/30)/12</f>
        <v>19.352777777777778</v>
      </c>
      <c r="I3" s="198">
        <v>0</v>
      </c>
      <c r="J3" s="68" t="s">
        <v>382</v>
      </c>
      <c r="K3" s="68" t="s">
        <v>382</v>
      </c>
      <c r="L3" s="68" t="s">
        <v>382</v>
      </c>
      <c r="M3" s="68" t="s">
        <v>382</v>
      </c>
      <c r="N3" s="199" t="s">
        <v>162</v>
      </c>
      <c r="O3" s="200" t="s">
        <v>15</v>
      </c>
      <c r="P3" s="200" t="s">
        <v>15</v>
      </c>
      <c r="Q3" s="200" t="s">
        <v>15</v>
      </c>
      <c r="R3" s="200" t="s">
        <v>15</v>
      </c>
      <c r="S3" s="204" t="s">
        <v>383</v>
      </c>
      <c r="T3" s="199" t="s">
        <v>384</v>
      </c>
      <c r="U3" s="205" t="s">
        <v>385</v>
      </c>
      <c r="V3" s="194" t="s">
        <v>383</v>
      </c>
    </row>
    <row r="4" spans="1:22" ht="30" customHeight="1" x14ac:dyDescent="0.25">
      <c r="A4" s="201"/>
      <c r="B4" s="202"/>
      <c r="C4" s="202"/>
      <c r="D4" s="202"/>
      <c r="E4" s="202"/>
      <c r="F4" s="202"/>
      <c r="G4" s="197"/>
      <c r="H4" s="198"/>
      <c r="I4" s="198"/>
      <c r="J4" s="68" t="s">
        <v>382</v>
      </c>
      <c r="K4" s="68" t="s">
        <v>382</v>
      </c>
      <c r="L4" s="68" t="s">
        <v>382</v>
      </c>
      <c r="M4" s="68" t="s">
        <v>382</v>
      </c>
      <c r="N4" s="199"/>
      <c r="O4" s="200"/>
      <c r="P4" s="200"/>
      <c r="Q4" s="200"/>
      <c r="R4" s="200"/>
      <c r="S4" s="204"/>
      <c r="T4" s="199"/>
      <c r="U4" s="205"/>
      <c r="V4" s="195"/>
    </row>
    <row r="5" spans="1:22" ht="30" customHeight="1" x14ac:dyDescent="0.25">
      <c r="A5" s="201"/>
      <c r="B5" s="202"/>
      <c r="C5" s="202"/>
      <c r="D5" s="202"/>
      <c r="E5" s="202"/>
      <c r="F5" s="202"/>
      <c r="G5" s="197"/>
      <c r="H5" s="198"/>
      <c r="I5" s="198"/>
      <c r="J5" s="68" t="s">
        <v>382</v>
      </c>
      <c r="K5" s="68" t="s">
        <v>382</v>
      </c>
      <c r="L5" s="68" t="s">
        <v>382</v>
      </c>
      <c r="M5" s="68" t="s">
        <v>382</v>
      </c>
      <c r="N5" s="199"/>
      <c r="O5" s="200"/>
      <c r="P5" s="200"/>
      <c r="Q5" s="200"/>
      <c r="R5" s="200"/>
      <c r="S5" s="204"/>
      <c r="T5" s="199"/>
      <c r="U5" s="205"/>
      <c r="V5" s="196"/>
    </row>
    <row r="6" spans="1:22" ht="30" customHeight="1" x14ac:dyDescent="0.25">
      <c r="A6" s="201" t="s">
        <v>165</v>
      </c>
      <c r="B6" s="202" t="s">
        <v>386</v>
      </c>
      <c r="C6" s="199" t="s">
        <v>387</v>
      </c>
      <c r="D6" s="203" t="s">
        <v>388</v>
      </c>
      <c r="E6" s="203" t="s">
        <v>389</v>
      </c>
      <c r="F6" s="203" t="s">
        <v>390</v>
      </c>
      <c r="G6" s="197">
        <v>46178</v>
      </c>
      <c r="H6" s="198">
        <f>+((G6-F6)/30)/12</f>
        <v>11.377777777777778</v>
      </c>
      <c r="I6" s="198">
        <v>3</v>
      </c>
      <c r="J6" s="68" t="s">
        <v>391</v>
      </c>
      <c r="K6" s="68" t="s">
        <v>392</v>
      </c>
      <c r="L6" s="69" t="s">
        <v>393</v>
      </c>
      <c r="M6" s="199" t="s">
        <v>394</v>
      </c>
      <c r="N6" s="199" t="s">
        <v>15</v>
      </c>
      <c r="O6" s="200" t="s">
        <v>15</v>
      </c>
      <c r="P6" s="200" t="s">
        <v>15</v>
      </c>
      <c r="Q6" s="200" t="s">
        <v>15</v>
      </c>
      <c r="R6" s="200" t="s">
        <v>15</v>
      </c>
      <c r="S6" s="204" t="s">
        <v>225</v>
      </c>
      <c r="T6" s="199" t="s">
        <v>174</v>
      </c>
      <c r="U6" s="205" t="s">
        <v>395</v>
      </c>
      <c r="V6" s="194" t="s">
        <v>225</v>
      </c>
    </row>
    <row r="7" spans="1:22" ht="30" customHeight="1" x14ac:dyDescent="0.25">
      <c r="A7" s="201"/>
      <c r="B7" s="202"/>
      <c r="C7" s="199"/>
      <c r="D7" s="203"/>
      <c r="E7" s="203"/>
      <c r="F7" s="203"/>
      <c r="G7" s="197"/>
      <c r="H7" s="198"/>
      <c r="I7" s="198"/>
      <c r="J7" s="68" t="s">
        <v>396</v>
      </c>
      <c r="K7" s="68" t="s">
        <v>397</v>
      </c>
      <c r="L7" s="69" t="s">
        <v>393</v>
      </c>
      <c r="M7" s="199"/>
      <c r="N7" s="199"/>
      <c r="O7" s="200"/>
      <c r="P7" s="200"/>
      <c r="Q7" s="200"/>
      <c r="R7" s="200"/>
      <c r="S7" s="204"/>
      <c r="T7" s="199"/>
      <c r="U7" s="205"/>
      <c r="V7" s="195"/>
    </row>
    <row r="8" spans="1:22" ht="30" customHeight="1" x14ac:dyDescent="0.25">
      <c r="A8" s="201"/>
      <c r="B8" s="202"/>
      <c r="C8" s="199"/>
      <c r="D8" s="203"/>
      <c r="E8" s="203"/>
      <c r="F8" s="203"/>
      <c r="G8" s="197"/>
      <c r="H8" s="198"/>
      <c r="I8" s="198"/>
      <c r="J8" s="68" t="s">
        <v>398</v>
      </c>
      <c r="K8" s="68" t="s">
        <v>399</v>
      </c>
      <c r="L8" s="69" t="s">
        <v>393</v>
      </c>
      <c r="M8" s="199"/>
      <c r="N8" s="199"/>
      <c r="O8" s="200"/>
      <c r="P8" s="200"/>
      <c r="Q8" s="200"/>
      <c r="R8" s="200"/>
      <c r="S8" s="204"/>
      <c r="T8" s="199"/>
      <c r="U8" s="205"/>
      <c r="V8" s="196"/>
    </row>
    <row r="9" spans="1:22" ht="30" customHeight="1" x14ac:dyDescent="0.25">
      <c r="A9" s="201" t="s">
        <v>299</v>
      </c>
      <c r="B9" s="202" t="s">
        <v>400</v>
      </c>
      <c r="C9" s="199" t="s">
        <v>378</v>
      </c>
      <c r="D9" s="199" t="s">
        <v>401</v>
      </c>
      <c r="E9" s="203" t="s">
        <v>402</v>
      </c>
      <c r="F9" s="203" t="s">
        <v>403</v>
      </c>
      <c r="G9" s="197">
        <v>46178</v>
      </c>
      <c r="H9" s="198">
        <f>+((G9-F9)/30)/12</f>
        <v>31.758333333333336</v>
      </c>
      <c r="I9" s="198">
        <v>3</v>
      </c>
      <c r="J9" s="68" t="s">
        <v>404</v>
      </c>
      <c r="K9" s="68" t="s">
        <v>405</v>
      </c>
      <c r="L9" s="69" t="s">
        <v>406</v>
      </c>
      <c r="M9" s="7" t="s">
        <v>407</v>
      </c>
      <c r="N9" s="199" t="s">
        <v>15</v>
      </c>
      <c r="O9" s="200" t="s">
        <v>15</v>
      </c>
      <c r="P9" s="200" t="s">
        <v>15</v>
      </c>
      <c r="Q9" s="200" t="s">
        <v>162</v>
      </c>
      <c r="R9" s="200" t="s">
        <v>15</v>
      </c>
      <c r="S9" s="204" t="s">
        <v>383</v>
      </c>
      <c r="T9" s="199" t="s">
        <v>408</v>
      </c>
      <c r="U9" s="205" t="s">
        <v>409</v>
      </c>
      <c r="V9" s="194" t="s">
        <v>383</v>
      </c>
    </row>
    <row r="10" spans="1:22" ht="30" customHeight="1" x14ac:dyDescent="0.25">
      <c r="A10" s="201"/>
      <c r="B10" s="202"/>
      <c r="C10" s="199"/>
      <c r="D10" s="199"/>
      <c r="E10" s="203"/>
      <c r="F10" s="203"/>
      <c r="G10" s="197"/>
      <c r="H10" s="198"/>
      <c r="I10" s="198"/>
      <c r="J10" s="68" t="s">
        <v>410</v>
      </c>
      <c r="K10" s="68" t="s">
        <v>411</v>
      </c>
      <c r="L10" s="69" t="s">
        <v>412</v>
      </c>
      <c r="M10" s="7" t="s">
        <v>413</v>
      </c>
      <c r="N10" s="199"/>
      <c r="O10" s="200"/>
      <c r="P10" s="200"/>
      <c r="Q10" s="200"/>
      <c r="R10" s="200"/>
      <c r="S10" s="204"/>
      <c r="T10" s="199"/>
      <c r="U10" s="205"/>
      <c r="V10" s="195"/>
    </row>
    <row r="11" spans="1:22" ht="30" customHeight="1" x14ac:dyDescent="0.25">
      <c r="A11" s="201"/>
      <c r="B11" s="202"/>
      <c r="C11" s="199"/>
      <c r="D11" s="199"/>
      <c r="E11" s="203"/>
      <c r="F11" s="203"/>
      <c r="G11" s="197"/>
      <c r="H11" s="198"/>
      <c r="I11" s="198"/>
      <c r="J11" s="68" t="s">
        <v>414</v>
      </c>
      <c r="K11" s="68" t="s">
        <v>415</v>
      </c>
      <c r="L11" s="69" t="s">
        <v>416</v>
      </c>
      <c r="M11" s="7" t="s">
        <v>413</v>
      </c>
      <c r="N11" s="199"/>
      <c r="O11" s="200"/>
      <c r="P11" s="200"/>
      <c r="Q11" s="200"/>
      <c r="R11" s="200"/>
      <c r="S11" s="204"/>
      <c r="T11" s="199"/>
      <c r="U11" s="205"/>
      <c r="V11" s="196"/>
    </row>
    <row r="12" spans="1:22" ht="30" customHeight="1" x14ac:dyDescent="0.25">
      <c r="A12" s="206" t="s">
        <v>167</v>
      </c>
      <c r="B12" s="202" t="s">
        <v>417</v>
      </c>
      <c r="C12" s="199" t="s">
        <v>418</v>
      </c>
      <c r="D12" s="199" t="s">
        <v>419</v>
      </c>
      <c r="E12" s="203" t="s">
        <v>420</v>
      </c>
      <c r="F12" s="203" t="s">
        <v>421</v>
      </c>
      <c r="G12" s="197">
        <v>46178</v>
      </c>
      <c r="H12" s="198">
        <f>+((G12-F12)/30)/12</f>
        <v>12.269444444444444</v>
      </c>
      <c r="I12" s="198">
        <v>3</v>
      </c>
      <c r="J12" s="68" t="s">
        <v>422</v>
      </c>
      <c r="K12" s="68" t="s">
        <v>423</v>
      </c>
      <c r="L12" s="69" t="s">
        <v>424</v>
      </c>
      <c r="M12" s="199" t="s">
        <v>425</v>
      </c>
      <c r="N12" s="199" t="s">
        <v>15</v>
      </c>
      <c r="O12" s="200" t="s">
        <v>15</v>
      </c>
      <c r="P12" s="200" t="s">
        <v>15</v>
      </c>
      <c r="Q12" s="200" t="s">
        <v>15</v>
      </c>
      <c r="R12" s="200" t="s">
        <v>15</v>
      </c>
      <c r="S12" s="204" t="s">
        <v>225</v>
      </c>
      <c r="T12" s="199" t="s">
        <v>174</v>
      </c>
      <c r="U12" s="205" t="s">
        <v>426</v>
      </c>
      <c r="V12" s="194" t="s">
        <v>225</v>
      </c>
    </row>
    <row r="13" spans="1:22" ht="30" customHeight="1" x14ac:dyDescent="0.25">
      <c r="A13" s="206"/>
      <c r="B13" s="202"/>
      <c r="C13" s="199"/>
      <c r="D13" s="199"/>
      <c r="E13" s="203"/>
      <c r="F13" s="203"/>
      <c r="G13" s="197"/>
      <c r="H13" s="198"/>
      <c r="I13" s="198"/>
      <c r="J13" s="68" t="s">
        <v>427</v>
      </c>
      <c r="K13" s="68" t="s">
        <v>428</v>
      </c>
      <c r="L13" s="69" t="s">
        <v>424</v>
      </c>
      <c r="M13" s="199"/>
      <c r="N13" s="199"/>
      <c r="O13" s="200"/>
      <c r="P13" s="200"/>
      <c r="Q13" s="200"/>
      <c r="R13" s="200"/>
      <c r="S13" s="204"/>
      <c r="T13" s="199"/>
      <c r="U13" s="205"/>
      <c r="V13" s="195"/>
    </row>
    <row r="14" spans="1:22" ht="30" customHeight="1" x14ac:dyDescent="0.25">
      <c r="A14" s="206"/>
      <c r="B14" s="202"/>
      <c r="C14" s="199"/>
      <c r="D14" s="199"/>
      <c r="E14" s="203"/>
      <c r="F14" s="203"/>
      <c r="G14" s="197"/>
      <c r="H14" s="198"/>
      <c r="I14" s="198"/>
      <c r="J14" s="68" t="s">
        <v>429</v>
      </c>
      <c r="K14" s="68" t="s">
        <v>430</v>
      </c>
      <c r="L14" s="69" t="s">
        <v>424</v>
      </c>
      <c r="M14" s="199"/>
      <c r="N14" s="199"/>
      <c r="O14" s="200"/>
      <c r="P14" s="200"/>
      <c r="Q14" s="200"/>
      <c r="R14" s="200"/>
      <c r="S14" s="204"/>
      <c r="T14" s="199"/>
      <c r="U14" s="205"/>
      <c r="V14" s="196"/>
    </row>
    <row r="15" spans="1:22" ht="30" customHeight="1" x14ac:dyDescent="0.25">
      <c r="A15" s="201" t="s">
        <v>168</v>
      </c>
      <c r="B15" s="202" t="s">
        <v>431</v>
      </c>
      <c r="C15" s="199" t="s">
        <v>378</v>
      </c>
      <c r="D15" s="199" t="s">
        <v>432</v>
      </c>
      <c r="E15" s="203" t="s">
        <v>433</v>
      </c>
      <c r="F15" s="203" t="s">
        <v>434</v>
      </c>
      <c r="G15" s="197">
        <v>46178</v>
      </c>
      <c r="H15" s="198">
        <f>+((G15-F15)/30)/12</f>
        <v>23.675000000000001</v>
      </c>
      <c r="I15" s="198">
        <v>3</v>
      </c>
      <c r="J15" s="68" t="s">
        <v>435</v>
      </c>
      <c r="K15" s="68" t="s">
        <v>436</v>
      </c>
      <c r="L15" s="69" t="s">
        <v>437</v>
      </c>
      <c r="M15" s="210" t="s">
        <v>438</v>
      </c>
      <c r="N15" s="199" t="s">
        <v>162</v>
      </c>
      <c r="O15" s="200" t="s">
        <v>15</v>
      </c>
      <c r="P15" s="200" t="s">
        <v>15</v>
      </c>
      <c r="Q15" s="200" t="s">
        <v>15</v>
      </c>
      <c r="R15" s="200" t="s">
        <v>15</v>
      </c>
      <c r="S15" s="204" t="s">
        <v>383</v>
      </c>
      <c r="T15" s="199" t="s">
        <v>384</v>
      </c>
      <c r="U15" s="199" t="s">
        <v>439</v>
      </c>
      <c r="V15" s="207" t="s">
        <v>383</v>
      </c>
    </row>
    <row r="16" spans="1:22" ht="30" customHeight="1" x14ac:dyDescent="0.25">
      <c r="A16" s="201"/>
      <c r="B16" s="202"/>
      <c r="C16" s="199"/>
      <c r="D16" s="199"/>
      <c r="E16" s="203"/>
      <c r="F16" s="203"/>
      <c r="G16" s="197"/>
      <c r="H16" s="198"/>
      <c r="I16" s="198"/>
      <c r="J16" s="68" t="s">
        <v>435</v>
      </c>
      <c r="K16" s="68" t="s">
        <v>440</v>
      </c>
      <c r="L16" s="69" t="s">
        <v>437</v>
      </c>
      <c r="M16" s="211"/>
      <c r="N16" s="199"/>
      <c r="O16" s="200"/>
      <c r="P16" s="200"/>
      <c r="Q16" s="200"/>
      <c r="R16" s="200"/>
      <c r="S16" s="204"/>
      <c r="T16" s="199"/>
      <c r="U16" s="199"/>
      <c r="V16" s="208"/>
    </row>
    <row r="17" spans="1:22" ht="30" customHeight="1" x14ac:dyDescent="0.25">
      <c r="A17" s="201"/>
      <c r="B17" s="202"/>
      <c r="C17" s="199"/>
      <c r="D17" s="199"/>
      <c r="E17" s="203"/>
      <c r="F17" s="203"/>
      <c r="G17" s="197"/>
      <c r="H17" s="198"/>
      <c r="I17" s="198"/>
      <c r="J17" s="68" t="s">
        <v>435</v>
      </c>
      <c r="K17" s="68" t="s">
        <v>441</v>
      </c>
      <c r="L17" s="69" t="s">
        <v>437</v>
      </c>
      <c r="M17" s="212"/>
      <c r="N17" s="199"/>
      <c r="O17" s="200"/>
      <c r="P17" s="200"/>
      <c r="Q17" s="200"/>
      <c r="R17" s="200"/>
      <c r="S17" s="204"/>
      <c r="T17" s="199"/>
      <c r="U17" s="199"/>
      <c r="V17" s="209"/>
    </row>
    <row r="18" spans="1:22" ht="30" customHeight="1" x14ac:dyDescent="0.25">
      <c r="A18" s="201" t="s">
        <v>169</v>
      </c>
      <c r="B18" s="202" t="s">
        <v>442</v>
      </c>
      <c r="C18" s="199" t="s">
        <v>378</v>
      </c>
      <c r="D18" s="203" t="s">
        <v>379</v>
      </c>
      <c r="E18" s="203" t="s">
        <v>443</v>
      </c>
      <c r="F18" s="203" t="s">
        <v>444</v>
      </c>
      <c r="G18" s="197">
        <v>46178</v>
      </c>
      <c r="H18" s="198">
        <f>+((G18-F18)/30)/12</f>
        <v>14.377777777777778</v>
      </c>
      <c r="I18" s="198">
        <v>3</v>
      </c>
      <c r="J18" s="68" t="s">
        <v>445</v>
      </c>
      <c r="K18" s="68" t="s">
        <v>446</v>
      </c>
      <c r="L18" s="69" t="s">
        <v>447</v>
      </c>
      <c r="M18" s="199" t="s">
        <v>448</v>
      </c>
      <c r="N18" s="199" t="s">
        <v>162</v>
      </c>
      <c r="O18" s="200" t="s">
        <v>15</v>
      </c>
      <c r="P18" s="200" t="s">
        <v>15</v>
      </c>
      <c r="Q18" s="200" t="s">
        <v>15</v>
      </c>
      <c r="R18" s="200" t="s">
        <v>15</v>
      </c>
      <c r="S18" s="204" t="s">
        <v>383</v>
      </c>
      <c r="T18" s="199" t="s">
        <v>384</v>
      </c>
      <c r="U18" s="199" t="s">
        <v>449</v>
      </c>
      <c r="V18" s="207" t="s">
        <v>383</v>
      </c>
    </row>
    <row r="19" spans="1:22" ht="30" customHeight="1" x14ac:dyDescent="0.25">
      <c r="A19" s="201"/>
      <c r="B19" s="202"/>
      <c r="C19" s="199"/>
      <c r="D19" s="203"/>
      <c r="E19" s="203"/>
      <c r="F19" s="203"/>
      <c r="G19" s="197"/>
      <c r="H19" s="198"/>
      <c r="I19" s="198"/>
      <c r="J19" s="68" t="s">
        <v>445</v>
      </c>
      <c r="K19" s="68" t="s">
        <v>450</v>
      </c>
      <c r="L19" s="69" t="s">
        <v>447</v>
      </c>
      <c r="M19" s="199"/>
      <c r="N19" s="199"/>
      <c r="O19" s="200"/>
      <c r="P19" s="200"/>
      <c r="Q19" s="200"/>
      <c r="R19" s="200"/>
      <c r="S19" s="204"/>
      <c r="T19" s="199"/>
      <c r="U19" s="199"/>
      <c r="V19" s="208"/>
    </row>
    <row r="20" spans="1:22" ht="30" customHeight="1" x14ac:dyDescent="0.25">
      <c r="A20" s="201"/>
      <c r="B20" s="202"/>
      <c r="C20" s="199"/>
      <c r="D20" s="203"/>
      <c r="E20" s="203"/>
      <c r="F20" s="203"/>
      <c r="G20" s="197"/>
      <c r="H20" s="198"/>
      <c r="I20" s="198"/>
      <c r="J20" s="68" t="s">
        <v>445</v>
      </c>
      <c r="K20" s="68" t="s">
        <v>451</v>
      </c>
      <c r="L20" s="69" t="s">
        <v>447</v>
      </c>
      <c r="M20" s="199"/>
      <c r="N20" s="199"/>
      <c r="O20" s="200"/>
      <c r="P20" s="200"/>
      <c r="Q20" s="200"/>
      <c r="R20" s="200"/>
      <c r="S20" s="204"/>
      <c r="T20" s="199"/>
      <c r="U20" s="199"/>
      <c r="V20" s="209"/>
    </row>
    <row r="21" spans="1:22" ht="1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2" ht="15" customHeight="1" x14ac:dyDescent="0.25">
      <c r="A22" s="62" t="s">
        <v>452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2" ht="60" customHeight="1" x14ac:dyDescent="0.25">
      <c r="A23" s="64" t="s">
        <v>358</v>
      </c>
      <c r="B23" s="64" t="s">
        <v>359</v>
      </c>
      <c r="C23" s="64" t="s">
        <v>360</v>
      </c>
      <c r="D23" s="64" t="s">
        <v>361</v>
      </c>
      <c r="E23" s="64" t="s">
        <v>362</v>
      </c>
      <c r="F23" s="64" t="s">
        <v>363</v>
      </c>
      <c r="G23" s="64" t="s">
        <v>364</v>
      </c>
      <c r="H23" s="64" t="s">
        <v>365</v>
      </c>
      <c r="I23" s="64" t="s">
        <v>366</v>
      </c>
      <c r="J23" s="64" t="s">
        <v>367</v>
      </c>
      <c r="K23" s="64" t="s">
        <v>368</v>
      </c>
      <c r="L23" s="64" t="s">
        <v>369</v>
      </c>
      <c r="M23" s="64" t="s">
        <v>370</v>
      </c>
      <c r="N23" s="64" t="s">
        <v>371</v>
      </c>
      <c r="O23" s="64" t="s">
        <v>372</v>
      </c>
      <c r="P23" s="64" t="s">
        <v>373</v>
      </c>
      <c r="Q23" s="64" t="s">
        <v>374</v>
      </c>
      <c r="R23" s="64" t="s">
        <v>375</v>
      </c>
      <c r="S23" s="64" t="s">
        <v>376</v>
      </c>
      <c r="T23" s="64" t="s">
        <v>266</v>
      </c>
      <c r="U23" s="64" t="s">
        <v>265</v>
      </c>
      <c r="V23" s="64" t="s">
        <v>265</v>
      </c>
    </row>
    <row r="24" spans="1:22" ht="30" customHeight="1" x14ac:dyDescent="0.25">
      <c r="A24" s="213" t="s">
        <v>164</v>
      </c>
      <c r="B24" s="216" t="s">
        <v>453</v>
      </c>
      <c r="C24" s="216" t="s">
        <v>387</v>
      </c>
      <c r="D24" s="216" t="s">
        <v>454</v>
      </c>
      <c r="E24" s="216" t="s">
        <v>455</v>
      </c>
      <c r="F24" s="216" t="s">
        <v>456</v>
      </c>
      <c r="G24" s="216">
        <v>46178</v>
      </c>
      <c r="H24" s="216">
        <f t="shared" ref="H24:H30" si="0">+((G24-F24)/30)/12</f>
        <v>21.177777777777777</v>
      </c>
      <c r="I24" s="216">
        <v>0</v>
      </c>
      <c r="J24" s="68" t="s">
        <v>382</v>
      </c>
      <c r="K24" s="68" t="s">
        <v>382</v>
      </c>
      <c r="L24" s="68" t="s">
        <v>382</v>
      </c>
      <c r="M24" s="68" t="s">
        <v>382</v>
      </c>
      <c r="N24" s="199" t="s">
        <v>162</v>
      </c>
      <c r="O24" s="199" t="s">
        <v>15</v>
      </c>
      <c r="P24" s="199" t="s">
        <v>15</v>
      </c>
      <c r="Q24" s="199" t="s">
        <v>15</v>
      </c>
      <c r="R24" s="199" t="s">
        <v>15</v>
      </c>
      <c r="S24" s="204" t="s">
        <v>383</v>
      </c>
      <c r="T24" s="199" t="s">
        <v>384</v>
      </c>
      <c r="U24" s="219" t="s">
        <v>457</v>
      </c>
      <c r="V24" s="194" t="s">
        <v>383</v>
      </c>
    </row>
    <row r="25" spans="1:22" ht="30" customHeight="1" x14ac:dyDescent="0.25">
      <c r="A25" s="214"/>
      <c r="B25" s="217"/>
      <c r="C25" s="217"/>
      <c r="D25" s="217"/>
      <c r="E25" s="217"/>
      <c r="F25" s="217"/>
      <c r="G25" s="217"/>
      <c r="H25" s="217"/>
      <c r="I25" s="217"/>
      <c r="J25" s="68" t="s">
        <v>382</v>
      </c>
      <c r="K25" s="68" t="s">
        <v>382</v>
      </c>
      <c r="L25" s="68" t="s">
        <v>382</v>
      </c>
      <c r="M25" s="68" t="s">
        <v>382</v>
      </c>
      <c r="N25" s="199"/>
      <c r="O25" s="199"/>
      <c r="P25" s="199"/>
      <c r="Q25" s="199"/>
      <c r="R25" s="199"/>
      <c r="S25" s="204"/>
      <c r="T25" s="199"/>
      <c r="U25" s="220"/>
      <c r="V25" s="195"/>
    </row>
    <row r="26" spans="1:22" ht="30" customHeight="1" x14ac:dyDescent="0.25">
      <c r="A26" s="215"/>
      <c r="B26" s="218"/>
      <c r="C26" s="218"/>
      <c r="D26" s="218"/>
      <c r="E26" s="218"/>
      <c r="F26" s="218"/>
      <c r="G26" s="218"/>
      <c r="H26" s="218"/>
      <c r="I26" s="218"/>
      <c r="J26" s="68" t="s">
        <v>382</v>
      </c>
      <c r="K26" s="68" t="s">
        <v>382</v>
      </c>
      <c r="L26" s="68" t="s">
        <v>382</v>
      </c>
      <c r="M26" s="68" t="s">
        <v>382</v>
      </c>
      <c r="N26" s="199"/>
      <c r="O26" s="199"/>
      <c r="P26" s="199"/>
      <c r="Q26" s="199"/>
      <c r="R26" s="199"/>
      <c r="S26" s="204"/>
      <c r="T26" s="199"/>
      <c r="U26" s="221"/>
      <c r="V26" s="196"/>
    </row>
    <row r="27" spans="1:22" ht="30" customHeight="1" x14ac:dyDescent="0.25">
      <c r="A27" s="201" t="s">
        <v>165</v>
      </c>
      <c r="B27" s="202" t="s">
        <v>458</v>
      </c>
      <c r="C27" s="199" t="s">
        <v>459</v>
      </c>
      <c r="D27" s="203" t="s">
        <v>460</v>
      </c>
      <c r="E27" s="203" t="s">
        <v>461</v>
      </c>
      <c r="F27" s="203" t="s">
        <v>462</v>
      </c>
      <c r="G27" s="197">
        <v>46178</v>
      </c>
      <c r="H27" s="222">
        <f>+((G27-F27)/30)/12</f>
        <v>19.583333333333332</v>
      </c>
      <c r="I27" s="222">
        <v>3</v>
      </c>
      <c r="J27" s="68" t="s">
        <v>463</v>
      </c>
      <c r="K27" s="68" t="s">
        <v>464</v>
      </c>
      <c r="L27" s="69" t="s">
        <v>465</v>
      </c>
      <c r="M27" s="199" t="s">
        <v>466</v>
      </c>
      <c r="N27" s="199" t="s">
        <v>15</v>
      </c>
      <c r="O27" s="200" t="s">
        <v>15</v>
      </c>
      <c r="P27" s="200" t="s">
        <v>15</v>
      </c>
      <c r="Q27" s="200" t="s">
        <v>15</v>
      </c>
      <c r="R27" s="200" t="s">
        <v>15</v>
      </c>
      <c r="S27" s="204" t="s">
        <v>225</v>
      </c>
      <c r="T27" s="199"/>
      <c r="U27" s="205" t="s">
        <v>467</v>
      </c>
      <c r="V27" s="194" t="s">
        <v>225</v>
      </c>
    </row>
    <row r="28" spans="1:22" ht="30" customHeight="1" x14ac:dyDescent="0.25">
      <c r="A28" s="201"/>
      <c r="B28" s="202"/>
      <c r="C28" s="199"/>
      <c r="D28" s="203"/>
      <c r="E28" s="203"/>
      <c r="F28" s="203"/>
      <c r="G28" s="197"/>
      <c r="H28" s="222"/>
      <c r="I28" s="222"/>
      <c r="J28" s="68" t="s">
        <v>468</v>
      </c>
      <c r="K28" s="68" t="s">
        <v>469</v>
      </c>
      <c r="L28" s="69" t="s">
        <v>465</v>
      </c>
      <c r="M28" s="199"/>
      <c r="N28" s="199"/>
      <c r="O28" s="200"/>
      <c r="P28" s="200"/>
      <c r="Q28" s="200"/>
      <c r="R28" s="200"/>
      <c r="S28" s="204"/>
      <c r="T28" s="199"/>
      <c r="U28" s="205"/>
      <c r="V28" s="195"/>
    </row>
    <row r="29" spans="1:22" ht="30" customHeight="1" x14ac:dyDescent="0.25">
      <c r="A29" s="201"/>
      <c r="B29" s="202"/>
      <c r="C29" s="199"/>
      <c r="D29" s="203"/>
      <c r="E29" s="203"/>
      <c r="F29" s="203"/>
      <c r="G29" s="197"/>
      <c r="H29" s="222"/>
      <c r="I29" s="222"/>
      <c r="J29" s="68" t="s">
        <v>470</v>
      </c>
      <c r="K29" s="68" t="s">
        <v>471</v>
      </c>
      <c r="L29" s="69" t="s">
        <v>465</v>
      </c>
      <c r="M29" s="199"/>
      <c r="N29" s="199"/>
      <c r="O29" s="200"/>
      <c r="P29" s="200"/>
      <c r="Q29" s="200"/>
      <c r="R29" s="200"/>
      <c r="S29" s="204"/>
      <c r="T29" s="199"/>
      <c r="U29" s="205"/>
      <c r="V29" s="196"/>
    </row>
    <row r="30" spans="1:22" ht="30" customHeight="1" x14ac:dyDescent="0.25">
      <c r="A30" s="201" t="s">
        <v>299</v>
      </c>
      <c r="B30" s="202" t="s">
        <v>472</v>
      </c>
      <c r="C30" s="199" t="s">
        <v>387</v>
      </c>
      <c r="D30" s="203" t="s">
        <v>473</v>
      </c>
      <c r="E30" s="203" t="s">
        <v>474</v>
      </c>
      <c r="F30" s="203" t="s">
        <v>475</v>
      </c>
      <c r="G30" s="197">
        <v>46178</v>
      </c>
      <c r="H30" s="222">
        <f t="shared" si="0"/>
        <v>14.516666666666666</v>
      </c>
      <c r="I30" s="222">
        <v>3</v>
      </c>
      <c r="J30" s="68" t="s">
        <v>476</v>
      </c>
      <c r="K30" s="68" t="s">
        <v>477</v>
      </c>
      <c r="L30" s="69" t="s">
        <v>478</v>
      </c>
      <c r="M30" s="7" t="s">
        <v>479</v>
      </c>
      <c r="N30" s="199" t="s">
        <v>15</v>
      </c>
      <c r="O30" s="200" t="s">
        <v>15</v>
      </c>
      <c r="P30" s="200" t="s">
        <v>15</v>
      </c>
      <c r="Q30" s="200" t="s">
        <v>162</v>
      </c>
      <c r="R30" s="200" t="s">
        <v>15</v>
      </c>
      <c r="S30" s="204" t="s">
        <v>383</v>
      </c>
      <c r="T30" s="199" t="s">
        <v>408</v>
      </c>
      <c r="U30" s="205" t="s">
        <v>480</v>
      </c>
      <c r="V30" s="194" t="s">
        <v>383</v>
      </c>
    </row>
    <row r="31" spans="1:22" ht="30" customHeight="1" x14ac:dyDescent="0.25">
      <c r="A31" s="201"/>
      <c r="B31" s="202"/>
      <c r="C31" s="199"/>
      <c r="D31" s="203"/>
      <c r="E31" s="203"/>
      <c r="F31" s="203"/>
      <c r="G31" s="197"/>
      <c r="H31" s="222"/>
      <c r="I31" s="222"/>
      <c r="J31" s="68" t="s">
        <v>481</v>
      </c>
      <c r="K31" s="68" t="s">
        <v>482</v>
      </c>
      <c r="L31" s="69" t="s">
        <v>478</v>
      </c>
      <c r="M31" s="7" t="s">
        <v>479</v>
      </c>
      <c r="N31" s="199"/>
      <c r="O31" s="200"/>
      <c r="P31" s="200"/>
      <c r="Q31" s="200"/>
      <c r="R31" s="200"/>
      <c r="S31" s="204"/>
      <c r="T31" s="199"/>
      <c r="U31" s="205"/>
      <c r="V31" s="195"/>
    </row>
    <row r="32" spans="1:22" ht="30" customHeight="1" x14ac:dyDescent="0.25">
      <c r="A32" s="201"/>
      <c r="B32" s="202"/>
      <c r="C32" s="199"/>
      <c r="D32" s="203"/>
      <c r="E32" s="203"/>
      <c r="F32" s="203"/>
      <c r="G32" s="197"/>
      <c r="H32" s="222"/>
      <c r="I32" s="222"/>
      <c r="J32" s="68" t="s">
        <v>481</v>
      </c>
      <c r="K32" s="68" t="s">
        <v>483</v>
      </c>
      <c r="L32" s="69" t="s">
        <v>478</v>
      </c>
      <c r="M32" s="7" t="s">
        <v>479</v>
      </c>
      <c r="N32" s="199"/>
      <c r="O32" s="200"/>
      <c r="P32" s="200"/>
      <c r="Q32" s="200"/>
      <c r="R32" s="200"/>
      <c r="S32" s="204"/>
      <c r="T32" s="199"/>
      <c r="U32" s="205"/>
      <c r="V32" s="196"/>
    </row>
    <row r="33" spans="1:22" ht="30" customHeight="1" x14ac:dyDescent="0.25">
      <c r="A33" s="206" t="s">
        <v>167</v>
      </c>
      <c r="B33" s="203" t="s">
        <v>484</v>
      </c>
      <c r="C33" s="203" t="s">
        <v>459</v>
      </c>
      <c r="D33" s="203" t="s">
        <v>485</v>
      </c>
      <c r="E33" s="203" t="s">
        <v>486</v>
      </c>
      <c r="F33" s="203" t="s">
        <v>487</v>
      </c>
      <c r="G33" s="197">
        <v>46178</v>
      </c>
      <c r="H33" s="222">
        <f>+((G33-F33)/30)/12</f>
        <v>23.883333333333336</v>
      </c>
      <c r="I33" s="222">
        <v>3</v>
      </c>
      <c r="J33" s="68" t="s">
        <v>488</v>
      </c>
      <c r="K33" s="68" t="s">
        <v>489</v>
      </c>
      <c r="L33" s="69" t="s">
        <v>490</v>
      </c>
      <c r="M33" s="199" t="s">
        <v>425</v>
      </c>
      <c r="N33" s="199" t="s">
        <v>15</v>
      </c>
      <c r="O33" s="200" t="s">
        <v>15</v>
      </c>
      <c r="P33" s="200" t="s">
        <v>15</v>
      </c>
      <c r="Q33" s="200" t="s">
        <v>15</v>
      </c>
      <c r="R33" s="200" t="s">
        <v>15</v>
      </c>
      <c r="S33" s="204" t="s">
        <v>225</v>
      </c>
      <c r="T33" s="199"/>
      <c r="U33" s="205" t="s">
        <v>491</v>
      </c>
      <c r="V33" s="194" t="s">
        <v>225</v>
      </c>
    </row>
    <row r="34" spans="1:22" ht="30" customHeight="1" x14ac:dyDescent="0.25">
      <c r="A34" s="206"/>
      <c r="B34" s="203"/>
      <c r="C34" s="203"/>
      <c r="D34" s="203"/>
      <c r="E34" s="203"/>
      <c r="F34" s="203"/>
      <c r="G34" s="197"/>
      <c r="H34" s="222"/>
      <c r="I34" s="222"/>
      <c r="J34" s="68" t="s">
        <v>492</v>
      </c>
      <c r="K34" s="68" t="s">
        <v>493</v>
      </c>
      <c r="L34" s="69" t="s">
        <v>490</v>
      </c>
      <c r="M34" s="199"/>
      <c r="N34" s="199"/>
      <c r="O34" s="200"/>
      <c r="P34" s="200"/>
      <c r="Q34" s="200"/>
      <c r="R34" s="200"/>
      <c r="S34" s="204"/>
      <c r="T34" s="199"/>
      <c r="U34" s="205"/>
      <c r="V34" s="195"/>
    </row>
    <row r="35" spans="1:22" ht="30" customHeight="1" x14ac:dyDescent="0.25">
      <c r="A35" s="206"/>
      <c r="B35" s="203"/>
      <c r="C35" s="203"/>
      <c r="D35" s="203"/>
      <c r="E35" s="203"/>
      <c r="F35" s="203"/>
      <c r="G35" s="197"/>
      <c r="H35" s="222"/>
      <c r="I35" s="222"/>
      <c r="J35" s="68" t="s">
        <v>494</v>
      </c>
      <c r="K35" s="68" t="s">
        <v>495</v>
      </c>
      <c r="L35" s="69" t="s">
        <v>490</v>
      </c>
      <c r="M35" s="199"/>
      <c r="N35" s="199"/>
      <c r="O35" s="200"/>
      <c r="P35" s="200"/>
      <c r="Q35" s="200"/>
      <c r="R35" s="200"/>
      <c r="S35" s="204"/>
      <c r="T35" s="199"/>
      <c r="U35" s="205"/>
      <c r="V35" s="196"/>
    </row>
    <row r="36" spans="1:22" ht="30" customHeight="1" x14ac:dyDescent="0.25">
      <c r="A36" s="201" t="s">
        <v>168</v>
      </c>
      <c r="B36" s="202" t="s">
        <v>496</v>
      </c>
      <c r="C36" s="199" t="s">
        <v>459</v>
      </c>
      <c r="D36" s="203" t="s">
        <v>497</v>
      </c>
      <c r="E36" s="203" t="s">
        <v>498</v>
      </c>
      <c r="F36" s="203" t="s">
        <v>499</v>
      </c>
      <c r="G36" s="197">
        <v>46178</v>
      </c>
      <c r="H36" s="222">
        <f>+((G36-F36)/30)/12</f>
        <v>15.886111111111111</v>
      </c>
      <c r="I36" s="222">
        <v>3</v>
      </c>
      <c r="J36" s="68" t="s">
        <v>500</v>
      </c>
      <c r="K36" s="68" t="s">
        <v>501</v>
      </c>
      <c r="L36" s="69" t="s">
        <v>502</v>
      </c>
      <c r="M36" s="199" t="s">
        <v>503</v>
      </c>
      <c r="N36" s="199" t="s">
        <v>15</v>
      </c>
      <c r="O36" s="200" t="s">
        <v>15</v>
      </c>
      <c r="P36" s="200" t="s">
        <v>15</v>
      </c>
      <c r="Q36" s="200" t="s">
        <v>15</v>
      </c>
      <c r="R36" s="200" t="s">
        <v>15</v>
      </c>
      <c r="S36" s="204" t="s">
        <v>225</v>
      </c>
      <c r="T36" s="199"/>
      <c r="U36" s="205" t="s">
        <v>504</v>
      </c>
      <c r="V36" s="194" t="s">
        <v>225</v>
      </c>
    </row>
    <row r="37" spans="1:22" ht="30" customHeight="1" x14ac:dyDescent="0.25">
      <c r="A37" s="201"/>
      <c r="B37" s="202"/>
      <c r="C37" s="199"/>
      <c r="D37" s="203"/>
      <c r="E37" s="203"/>
      <c r="F37" s="203"/>
      <c r="G37" s="197"/>
      <c r="H37" s="222"/>
      <c r="I37" s="222"/>
      <c r="J37" s="68" t="s">
        <v>500</v>
      </c>
      <c r="K37" s="68" t="s">
        <v>505</v>
      </c>
      <c r="L37" s="69" t="s">
        <v>502</v>
      </c>
      <c r="M37" s="199"/>
      <c r="N37" s="199"/>
      <c r="O37" s="200"/>
      <c r="P37" s="200"/>
      <c r="Q37" s="200"/>
      <c r="R37" s="200"/>
      <c r="S37" s="204"/>
      <c r="T37" s="199"/>
      <c r="U37" s="205"/>
      <c r="V37" s="195"/>
    </row>
    <row r="38" spans="1:22" ht="30" customHeight="1" x14ac:dyDescent="0.25">
      <c r="A38" s="201"/>
      <c r="B38" s="202"/>
      <c r="C38" s="199"/>
      <c r="D38" s="203"/>
      <c r="E38" s="203"/>
      <c r="F38" s="203"/>
      <c r="G38" s="197"/>
      <c r="H38" s="222"/>
      <c r="I38" s="222"/>
      <c r="J38" s="68" t="s">
        <v>500</v>
      </c>
      <c r="K38" s="68" t="s">
        <v>506</v>
      </c>
      <c r="L38" s="69" t="s">
        <v>502</v>
      </c>
      <c r="M38" s="199"/>
      <c r="N38" s="199"/>
      <c r="O38" s="200"/>
      <c r="P38" s="200"/>
      <c r="Q38" s="200"/>
      <c r="R38" s="200"/>
      <c r="S38" s="204"/>
      <c r="T38" s="199"/>
      <c r="U38" s="205"/>
      <c r="V38" s="196"/>
    </row>
    <row r="39" spans="1:22" ht="30" customHeight="1" x14ac:dyDescent="0.25">
      <c r="A39" s="201" t="s">
        <v>169</v>
      </c>
      <c r="B39" s="202" t="s">
        <v>507</v>
      </c>
      <c r="C39" s="199" t="s">
        <v>508</v>
      </c>
      <c r="D39" s="203" t="s">
        <v>509</v>
      </c>
      <c r="E39" s="203" t="s">
        <v>510</v>
      </c>
      <c r="F39" s="203" t="s">
        <v>511</v>
      </c>
      <c r="G39" s="197">
        <v>46178</v>
      </c>
      <c r="H39" s="222">
        <f>+((G39-F39)/30)/12</f>
        <v>12.525</v>
      </c>
      <c r="I39" s="222">
        <v>3</v>
      </c>
      <c r="J39" s="68" t="s">
        <v>445</v>
      </c>
      <c r="K39" s="68" t="s">
        <v>446</v>
      </c>
      <c r="L39" s="69" t="s">
        <v>512</v>
      </c>
      <c r="M39" s="199" t="s">
        <v>448</v>
      </c>
      <c r="N39" s="199" t="s">
        <v>162</v>
      </c>
      <c r="O39" s="200" t="s">
        <v>15</v>
      </c>
      <c r="P39" s="200" t="s">
        <v>15</v>
      </c>
      <c r="Q39" s="200" t="s">
        <v>15</v>
      </c>
      <c r="R39" s="200" t="s">
        <v>15</v>
      </c>
      <c r="S39" s="204" t="s">
        <v>383</v>
      </c>
      <c r="T39" s="199" t="s">
        <v>384</v>
      </c>
      <c r="U39" s="199" t="s">
        <v>513</v>
      </c>
      <c r="V39" s="207" t="s">
        <v>383</v>
      </c>
    </row>
    <row r="40" spans="1:22" ht="30" customHeight="1" x14ac:dyDescent="0.25">
      <c r="A40" s="201"/>
      <c r="B40" s="202"/>
      <c r="C40" s="199"/>
      <c r="D40" s="203"/>
      <c r="E40" s="203"/>
      <c r="F40" s="203"/>
      <c r="G40" s="197"/>
      <c r="H40" s="222"/>
      <c r="I40" s="222"/>
      <c r="J40" s="68" t="s">
        <v>445</v>
      </c>
      <c r="K40" s="73" t="s">
        <v>514</v>
      </c>
      <c r="L40" s="69" t="s">
        <v>512</v>
      </c>
      <c r="M40" s="199"/>
      <c r="N40" s="199"/>
      <c r="O40" s="200"/>
      <c r="P40" s="200"/>
      <c r="Q40" s="200"/>
      <c r="R40" s="200"/>
      <c r="S40" s="204"/>
      <c r="T40" s="199"/>
      <c r="U40" s="199"/>
      <c r="V40" s="208"/>
    </row>
    <row r="41" spans="1:22" ht="30" customHeight="1" x14ac:dyDescent="0.25">
      <c r="A41" s="201"/>
      <c r="B41" s="202"/>
      <c r="C41" s="199"/>
      <c r="D41" s="203"/>
      <c r="E41" s="203"/>
      <c r="F41" s="203"/>
      <c r="G41" s="197"/>
      <c r="H41" s="222"/>
      <c r="I41" s="222"/>
      <c r="J41" s="68" t="s">
        <v>445</v>
      </c>
      <c r="K41" s="68" t="s">
        <v>515</v>
      </c>
      <c r="L41" s="69" t="s">
        <v>512</v>
      </c>
      <c r="M41" s="199"/>
      <c r="N41" s="199"/>
      <c r="O41" s="200"/>
      <c r="P41" s="200"/>
      <c r="Q41" s="200"/>
      <c r="R41" s="200"/>
      <c r="S41" s="204"/>
      <c r="T41" s="199"/>
      <c r="U41" s="199"/>
      <c r="V41" s="209"/>
    </row>
    <row r="42" spans="1:22" ht="1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</row>
    <row r="43" spans="1:22" ht="15" customHeight="1" x14ac:dyDescent="0.25">
      <c r="A43" s="62" t="s">
        <v>516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2" ht="60" customHeight="1" x14ac:dyDescent="0.25">
      <c r="A44" s="64" t="s">
        <v>358</v>
      </c>
      <c r="B44" s="64" t="s">
        <v>359</v>
      </c>
      <c r="C44" s="64" t="s">
        <v>360</v>
      </c>
      <c r="D44" s="64" t="s">
        <v>517</v>
      </c>
      <c r="E44" s="64" t="s">
        <v>518</v>
      </c>
      <c r="F44" s="64" t="s">
        <v>519</v>
      </c>
      <c r="G44" s="64" t="s">
        <v>520</v>
      </c>
      <c r="H44" s="64" t="s">
        <v>365</v>
      </c>
      <c r="I44" s="64" t="s">
        <v>521</v>
      </c>
      <c r="J44" s="64" t="s">
        <v>367</v>
      </c>
      <c r="K44" s="64" t="s">
        <v>368</v>
      </c>
      <c r="L44" s="64" t="s">
        <v>369</v>
      </c>
      <c r="M44" s="64" t="s">
        <v>370</v>
      </c>
      <c r="N44" s="64" t="s">
        <v>371</v>
      </c>
      <c r="O44" s="64" t="s">
        <v>372</v>
      </c>
      <c r="P44" s="64" t="s">
        <v>373</v>
      </c>
      <c r="Q44" s="64" t="s">
        <v>374</v>
      </c>
      <c r="R44" s="64" t="s">
        <v>375</v>
      </c>
      <c r="S44" s="64" t="s">
        <v>376</v>
      </c>
      <c r="T44" s="64" t="s">
        <v>266</v>
      </c>
      <c r="U44" s="64" t="s">
        <v>265</v>
      </c>
      <c r="V44" s="64" t="s">
        <v>215</v>
      </c>
    </row>
    <row r="45" spans="1:22" ht="60" customHeight="1" x14ac:dyDescent="0.25">
      <c r="A45" s="65" t="s">
        <v>522</v>
      </c>
      <c r="B45" s="66" t="s">
        <v>523</v>
      </c>
      <c r="C45" s="7" t="s">
        <v>524</v>
      </c>
      <c r="D45" s="68" t="s">
        <v>525</v>
      </c>
      <c r="E45" s="68" t="s">
        <v>526</v>
      </c>
      <c r="F45" s="68" t="s">
        <v>527</v>
      </c>
      <c r="G45" s="8">
        <v>46178</v>
      </c>
      <c r="H45" s="67">
        <f t="shared" ref="H45:H47" si="1">((G45-F45)/30)/12</f>
        <v>7.291666666666667</v>
      </c>
      <c r="I45" s="67">
        <v>0</v>
      </c>
      <c r="J45" s="68" t="s">
        <v>382</v>
      </c>
      <c r="K45" s="68" t="s">
        <v>382</v>
      </c>
      <c r="L45" s="68" t="s">
        <v>382</v>
      </c>
      <c r="M45" s="68" t="s">
        <v>382</v>
      </c>
      <c r="N45" s="69" t="s">
        <v>162</v>
      </c>
      <c r="O45" s="69" t="s">
        <v>15</v>
      </c>
      <c r="P45" s="69" t="s">
        <v>15</v>
      </c>
      <c r="Q45" s="69" t="s">
        <v>15</v>
      </c>
      <c r="R45" s="69" t="s">
        <v>15</v>
      </c>
      <c r="S45" s="70" t="s">
        <v>528</v>
      </c>
      <c r="T45" s="7" t="s">
        <v>529</v>
      </c>
      <c r="U45" s="71" t="s">
        <v>530</v>
      </c>
      <c r="V45" s="129" t="s">
        <v>528</v>
      </c>
    </row>
    <row r="46" spans="1:22" ht="60" customHeight="1" x14ac:dyDescent="0.25">
      <c r="A46" s="65" t="s">
        <v>531</v>
      </c>
      <c r="B46" s="66" t="s">
        <v>532</v>
      </c>
      <c r="C46" s="7" t="s">
        <v>533</v>
      </c>
      <c r="D46" s="74" t="s">
        <v>534</v>
      </c>
      <c r="E46" s="68" t="s">
        <v>535</v>
      </c>
      <c r="F46" s="68" t="s">
        <v>536</v>
      </c>
      <c r="G46" s="8">
        <v>46178</v>
      </c>
      <c r="H46" s="67">
        <f t="shared" si="1"/>
        <v>10.169444444444444</v>
      </c>
      <c r="I46" s="67">
        <v>1</v>
      </c>
      <c r="J46" s="66" t="s">
        <v>537</v>
      </c>
      <c r="K46" s="68" t="s">
        <v>538</v>
      </c>
      <c r="L46" s="8" t="s">
        <v>539</v>
      </c>
      <c r="M46" s="7" t="s">
        <v>540</v>
      </c>
      <c r="N46" s="69" t="s">
        <v>162</v>
      </c>
      <c r="O46" s="69" t="s">
        <v>15</v>
      </c>
      <c r="P46" s="69" t="s">
        <v>15</v>
      </c>
      <c r="Q46" s="69" t="s">
        <v>15</v>
      </c>
      <c r="R46" s="69" t="s">
        <v>15</v>
      </c>
      <c r="S46" s="70" t="s">
        <v>528</v>
      </c>
      <c r="T46" s="7" t="s">
        <v>541</v>
      </c>
      <c r="U46" s="71" t="s">
        <v>542</v>
      </c>
      <c r="V46" s="129" t="s">
        <v>528</v>
      </c>
    </row>
    <row r="47" spans="1:22" ht="60" customHeight="1" x14ac:dyDescent="0.25">
      <c r="A47" s="65" t="s">
        <v>543</v>
      </c>
      <c r="B47" s="66" t="s">
        <v>544</v>
      </c>
      <c r="C47" s="7" t="s">
        <v>545</v>
      </c>
      <c r="D47" s="68" t="s">
        <v>546</v>
      </c>
      <c r="E47" s="68" t="s">
        <v>547</v>
      </c>
      <c r="F47" s="68" t="s">
        <v>548</v>
      </c>
      <c r="G47" s="8">
        <v>46178</v>
      </c>
      <c r="H47" s="67">
        <f t="shared" si="1"/>
        <v>3.1888888888888887</v>
      </c>
      <c r="I47" s="67">
        <v>0</v>
      </c>
      <c r="J47" s="68" t="s">
        <v>382</v>
      </c>
      <c r="K47" s="68" t="s">
        <v>382</v>
      </c>
      <c r="L47" s="68" t="s">
        <v>382</v>
      </c>
      <c r="M47" s="68" t="s">
        <v>382</v>
      </c>
      <c r="N47" s="69" t="s">
        <v>162</v>
      </c>
      <c r="O47" s="69" t="s">
        <v>15</v>
      </c>
      <c r="P47" s="69" t="s">
        <v>15</v>
      </c>
      <c r="Q47" s="69" t="s">
        <v>162</v>
      </c>
      <c r="R47" s="69" t="s">
        <v>15</v>
      </c>
      <c r="S47" s="70" t="s">
        <v>528</v>
      </c>
      <c r="T47" s="7" t="s">
        <v>549</v>
      </c>
      <c r="U47" s="71" t="s">
        <v>550</v>
      </c>
      <c r="V47" s="129" t="s">
        <v>528</v>
      </c>
    </row>
    <row r="48" spans="1:22" ht="60" customHeight="1" x14ac:dyDescent="0.25">
      <c r="A48" s="72" t="s">
        <v>167</v>
      </c>
      <c r="B48" s="68" t="s">
        <v>551</v>
      </c>
      <c r="C48" s="68" t="s">
        <v>552</v>
      </c>
      <c r="D48" s="68" t="s">
        <v>553</v>
      </c>
      <c r="E48" s="68" t="s">
        <v>554</v>
      </c>
      <c r="F48" s="68" t="s">
        <v>555</v>
      </c>
      <c r="G48" s="8">
        <v>46178</v>
      </c>
      <c r="H48" s="67">
        <f>((G48-F48)/30)/12</f>
        <v>9.8166666666666664</v>
      </c>
      <c r="I48" s="67">
        <v>1</v>
      </c>
      <c r="J48" s="66" t="s">
        <v>556</v>
      </c>
      <c r="K48" s="68" t="s">
        <v>557</v>
      </c>
      <c r="L48" s="8" t="s">
        <v>558</v>
      </c>
      <c r="M48" s="7" t="s">
        <v>559</v>
      </c>
      <c r="N48" s="69" t="s">
        <v>15</v>
      </c>
      <c r="O48" s="69" t="s">
        <v>15</v>
      </c>
      <c r="P48" s="69" t="s">
        <v>15</v>
      </c>
      <c r="Q48" s="69" t="s">
        <v>15</v>
      </c>
      <c r="R48" s="69" t="s">
        <v>15</v>
      </c>
      <c r="S48" s="70" t="s">
        <v>225</v>
      </c>
      <c r="T48" s="7"/>
      <c r="U48" s="71" t="s">
        <v>560</v>
      </c>
      <c r="V48" s="129" t="s">
        <v>225</v>
      </c>
    </row>
    <row r="49" spans="1:22" ht="60" customHeight="1" x14ac:dyDescent="0.25">
      <c r="A49" s="65" t="s">
        <v>561</v>
      </c>
      <c r="B49" s="66" t="s">
        <v>562</v>
      </c>
      <c r="C49" s="7" t="s">
        <v>545</v>
      </c>
      <c r="D49" s="68" t="s">
        <v>563</v>
      </c>
      <c r="E49" s="68" t="s">
        <v>564</v>
      </c>
      <c r="F49" s="68" t="s">
        <v>565</v>
      </c>
      <c r="G49" s="8">
        <v>46178</v>
      </c>
      <c r="H49" s="67">
        <f>((G49-F49)/30)/12</f>
        <v>2.9861111111111112</v>
      </c>
      <c r="I49" s="67">
        <v>1</v>
      </c>
      <c r="J49" s="66" t="s">
        <v>561</v>
      </c>
      <c r="K49" s="68" t="s">
        <v>566</v>
      </c>
      <c r="L49" s="8" t="s">
        <v>567</v>
      </c>
      <c r="M49" s="7" t="s">
        <v>568</v>
      </c>
      <c r="N49" s="69" t="s">
        <v>162</v>
      </c>
      <c r="O49" s="69" t="s">
        <v>15</v>
      </c>
      <c r="P49" s="69" t="s">
        <v>15</v>
      </c>
      <c r="Q49" s="69" t="s">
        <v>15</v>
      </c>
      <c r="R49" s="69" t="s">
        <v>15</v>
      </c>
      <c r="S49" s="70" t="s">
        <v>528</v>
      </c>
      <c r="T49" s="7" t="s">
        <v>384</v>
      </c>
      <c r="U49" s="7" t="s">
        <v>569</v>
      </c>
      <c r="V49" s="130" t="s">
        <v>528</v>
      </c>
    </row>
    <row r="50" spans="1:22" ht="60" customHeight="1" x14ac:dyDescent="0.25">
      <c r="A50" s="65" t="s">
        <v>570</v>
      </c>
      <c r="B50" s="66" t="s">
        <v>571</v>
      </c>
      <c r="C50" s="7" t="s">
        <v>572</v>
      </c>
      <c r="D50" s="68" t="s">
        <v>573</v>
      </c>
      <c r="E50" s="68" t="s">
        <v>574</v>
      </c>
      <c r="F50" s="68" t="s">
        <v>575</v>
      </c>
      <c r="G50" s="8">
        <v>46178</v>
      </c>
      <c r="H50" s="67">
        <f>((G50-F50)/30)/12</f>
        <v>7.8388888888888886</v>
      </c>
      <c r="I50" s="67">
        <v>1</v>
      </c>
      <c r="J50" s="68" t="s">
        <v>445</v>
      </c>
      <c r="K50" s="68" t="s">
        <v>515</v>
      </c>
      <c r="L50" s="69" t="s">
        <v>576</v>
      </c>
      <c r="M50" s="7" t="s">
        <v>448</v>
      </c>
      <c r="N50" s="69" t="s">
        <v>162</v>
      </c>
      <c r="O50" s="69" t="s">
        <v>15</v>
      </c>
      <c r="P50" s="69" t="s">
        <v>15</v>
      </c>
      <c r="Q50" s="69" t="s">
        <v>15</v>
      </c>
      <c r="R50" s="69" t="s">
        <v>15</v>
      </c>
      <c r="S50" s="70" t="s">
        <v>528</v>
      </c>
      <c r="T50" s="7" t="s">
        <v>384</v>
      </c>
      <c r="U50" s="7" t="s">
        <v>577</v>
      </c>
      <c r="V50" s="130" t="s">
        <v>528</v>
      </c>
    </row>
  </sheetData>
  <sheetProtection algorithmName="SHA-512" hashValue="U299EpmYMurajKGzAaSKTnrjaU12xrmWbID4tovewINUzu2aTGQxKkO3EI59uzd6Wx4dlT1l1MtG5tyBqbd4FQ==" saltValue="EG8IUIrO/7gwQVM1Ob7FlA==" spinCount="100000" sheet="1" objects="1" scenarios="1"/>
  <mergeCells count="224">
    <mergeCell ref="S39:S41"/>
    <mergeCell ref="T39:T41"/>
    <mergeCell ref="U39:U41"/>
    <mergeCell ref="V39:V41"/>
    <mergeCell ref="M39:M41"/>
    <mergeCell ref="N39:N41"/>
    <mergeCell ref="O39:O41"/>
    <mergeCell ref="P39:P41"/>
    <mergeCell ref="Q39:Q41"/>
    <mergeCell ref="R39:R41"/>
    <mergeCell ref="V36:V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P36:P38"/>
    <mergeCell ref="Q36:Q38"/>
    <mergeCell ref="R36:R38"/>
    <mergeCell ref="S36:S38"/>
    <mergeCell ref="T36:T38"/>
    <mergeCell ref="U36:U38"/>
    <mergeCell ref="G36:G38"/>
    <mergeCell ref="H36:H38"/>
    <mergeCell ref="I36:I38"/>
    <mergeCell ref="M36:M38"/>
    <mergeCell ref="N36:N38"/>
    <mergeCell ref="O36:O38"/>
    <mergeCell ref="A36:A38"/>
    <mergeCell ref="B36:B38"/>
    <mergeCell ref="C36:C38"/>
    <mergeCell ref="D36:D38"/>
    <mergeCell ref="E36:E38"/>
    <mergeCell ref="F36:F38"/>
    <mergeCell ref="Q33:Q35"/>
    <mergeCell ref="R33:R35"/>
    <mergeCell ref="S33:S35"/>
    <mergeCell ref="T33:T35"/>
    <mergeCell ref="U33:U35"/>
    <mergeCell ref="V33:V35"/>
    <mergeCell ref="H33:H35"/>
    <mergeCell ref="I33:I35"/>
    <mergeCell ref="M33:M35"/>
    <mergeCell ref="N33:N35"/>
    <mergeCell ref="O33:O35"/>
    <mergeCell ref="P33:P35"/>
    <mergeCell ref="T30:T32"/>
    <mergeCell ref="U30:U32"/>
    <mergeCell ref="V30:V32"/>
    <mergeCell ref="P30:P32"/>
    <mergeCell ref="Q30:Q32"/>
    <mergeCell ref="R30:R32"/>
    <mergeCell ref="S30:S32"/>
    <mergeCell ref="A33:A35"/>
    <mergeCell ref="B33:B35"/>
    <mergeCell ref="C33:C35"/>
    <mergeCell ref="D33:D35"/>
    <mergeCell ref="E33:E35"/>
    <mergeCell ref="F33:F35"/>
    <mergeCell ref="G33:G35"/>
    <mergeCell ref="N30:N32"/>
    <mergeCell ref="O30:O32"/>
    <mergeCell ref="V27:V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P27:P29"/>
    <mergeCell ref="Q27:Q29"/>
    <mergeCell ref="R27:R29"/>
    <mergeCell ref="S27:S29"/>
    <mergeCell ref="T27:T29"/>
    <mergeCell ref="U27:U29"/>
    <mergeCell ref="G27:G29"/>
    <mergeCell ref="H27:H29"/>
    <mergeCell ref="I27:I29"/>
    <mergeCell ref="M27:M29"/>
    <mergeCell ref="N27:N29"/>
    <mergeCell ref="O27:O29"/>
    <mergeCell ref="A27:A29"/>
    <mergeCell ref="B27:B29"/>
    <mergeCell ref="C27:C29"/>
    <mergeCell ref="D27:D29"/>
    <mergeCell ref="E27:E29"/>
    <mergeCell ref="F27:F29"/>
    <mergeCell ref="Q24:Q26"/>
    <mergeCell ref="R24:R26"/>
    <mergeCell ref="S24:S26"/>
    <mergeCell ref="T24:T26"/>
    <mergeCell ref="U24:U26"/>
    <mergeCell ref="V24:V26"/>
    <mergeCell ref="G24:G26"/>
    <mergeCell ref="H24:H26"/>
    <mergeCell ref="I24:I26"/>
    <mergeCell ref="N24:N26"/>
    <mergeCell ref="O24:O26"/>
    <mergeCell ref="P24:P26"/>
    <mergeCell ref="S18:S20"/>
    <mergeCell ref="T18:T20"/>
    <mergeCell ref="U18:U20"/>
    <mergeCell ref="V18:V20"/>
    <mergeCell ref="P18:P20"/>
    <mergeCell ref="Q18:Q20"/>
    <mergeCell ref="R18:R20"/>
    <mergeCell ref="A24:A26"/>
    <mergeCell ref="B24:B26"/>
    <mergeCell ref="C24:C26"/>
    <mergeCell ref="D24:D26"/>
    <mergeCell ref="E24:E26"/>
    <mergeCell ref="F24:F26"/>
    <mergeCell ref="M18:M20"/>
    <mergeCell ref="N18:N20"/>
    <mergeCell ref="O18:O20"/>
    <mergeCell ref="V15:V17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P15:P17"/>
    <mergeCell ref="Q15:Q17"/>
    <mergeCell ref="R15:R17"/>
    <mergeCell ref="S15:S17"/>
    <mergeCell ref="T15:T17"/>
    <mergeCell ref="U15:U17"/>
    <mergeCell ref="G15:G17"/>
    <mergeCell ref="H15:H17"/>
    <mergeCell ref="I15:I17"/>
    <mergeCell ref="M15:M17"/>
    <mergeCell ref="N15:N17"/>
    <mergeCell ref="O15:O17"/>
    <mergeCell ref="A15:A17"/>
    <mergeCell ref="B15:B17"/>
    <mergeCell ref="C15:C17"/>
    <mergeCell ref="D15:D17"/>
    <mergeCell ref="E15:E17"/>
    <mergeCell ref="F15:F17"/>
    <mergeCell ref="Q12:Q14"/>
    <mergeCell ref="R12:R14"/>
    <mergeCell ref="S12:S14"/>
    <mergeCell ref="T12:T14"/>
    <mergeCell ref="U12:U14"/>
    <mergeCell ref="V12:V14"/>
    <mergeCell ref="H12:H14"/>
    <mergeCell ref="I12:I14"/>
    <mergeCell ref="M12:M14"/>
    <mergeCell ref="N12:N14"/>
    <mergeCell ref="O12:O14"/>
    <mergeCell ref="P12:P14"/>
    <mergeCell ref="T9:T11"/>
    <mergeCell ref="U9:U11"/>
    <mergeCell ref="V9:V11"/>
    <mergeCell ref="P9:P11"/>
    <mergeCell ref="Q9:Q11"/>
    <mergeCell ref="R9:R11"/>
    <mergeCell ref="S9:S11"/>
    <mergeCell ref="A12:A14"/>
    <mergeCell ref="B12:B14"/>
    <mergeCell ref="C12:C14"/>
    <mergeCell ref="D12:D14"/>
    <mergeCell ref="E12:E14"/>
    <mergeCell ref="F12:F14"/>
    <mergeCell ref="G12:G14"/>
    <mergeCell ref="N9:N11"/>
    <mergeCell ref="O9:O11"/>
    <mergeCell ref="V6:V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P6:P8"/>
    <mergeCell ref="Q6:Q8"/>
    <mergeCell ref="R6:R8"/>
    <mergeCell ref="S6:S8"/>
    <mergeCell ref="T6:T8"/>
    <mergeCell ref="U6:U8"/>
    <mergeCell ref="G6:G8"/>
    <mergeCell ref="H6:H8"/>
    <mergeCell ref="I6:I8"/>
    <mergeCell ref="M6:M8"/>
    <mergeCell ref="N6:N8"/>
    <mergeCell ref="O6:O8"/>
    <mergeCell ref="A6:A8"/>
    <mergeCell ref="B6:B8"/>
    <mergeCell ref="C6:C8"/>
    <mergeCell ref="D6:D8"/>
    <mergeCell ref="E6:E8"/>
    <mergeCell ref="F6:F8"/>
    <mergeCell ref="Q3:Q5"/>
    <mergeCell ref="R3:R5"/>
    <mergeCell ref="S3:S5"/>
    <mergeCell ref="T3:T5"/>
    <mergeCell ref="U3:U5"/>
    <mergeCell ref="V3:V5"/>
    <mergeCell ref="G3:G5"/>
    <mergeCell ref="H3:H5"/>
    <mergeCell ref="I3:I5"/>
    <mergeCell ref="N3:N5"/>
    <mergeCell ref="O3:O5"/>
    <mergeCell ref="P3:P5"/>
    <mergeCell ref="A3:A5"/>
    <mergeCell ref="B3:B5"/>
    <mergeCell ref="C3:C5"/>
    <mergeCell ref="D3:D5"/>
    <mergeCell ref="E3:E5"/>
    <mergeCell ref="F3:F5"/>
  </mergeCells>
  <conditionalFormatting sqref="S3:S20">
    <cfRule type="containsText" dxfId="57" priority="3" operator="containsText" text="NO CUMPLE">
      <formula>NOT(ISERROR(SEARCH("NO CUMPLE",S3)))</formula>
    </cfRule>
  </conditionalFormatting>
  <conditionalFormatting sqref="S24:S41">
    <cfRule type="containsText" dxfId="56" priority="2" operator="containsText" text="NO CUMPLE">
      <formula>NOT(ISERROR(SEARCH("NO CUMPLE",S24)))</formula>
    </cfRule>
  </conditionalFormatting>
  <conditionalFormatting sqref="S45:S50">
    <cfRule type="containsText" dxfId="55" priority="1" operator="containsText" text="nO cumple">
      <formula>NOT(ISERROR(SEARCH("nO cumple",S45)))</formula>
    </cfRule>
  </conditionalFormatting>
  <pageMargins left="0.31496062992125984" right="0.31496062992125984" top="0.35433070866141736" bottom="0.35433070866141736" header="0.31496062992125984" footer="0.31496062992125984"/>
  <pageSetup paperSize="281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2318-438F-4D2E-A9A1-090B5203AFCE}">
  <sheetPr>
    <tabColor rgb="FF00B050"/>
  </sheetPr>
  <dimension ref="A1:S5"/>
  <sheetViews>
    <sheetView tabSelected="1" workbookViewId="0">
      <pane xSplit="1" ySplit="2" topLeftCell="B3" activePane="bottomRight" state="frozen"/>
      <selection activeCell="D4" sqref="D4"/>
      <selection pane="topRight" activeCell="D4" sqref="D4"/>
      <selection pane="bottomLeft" activeCell="D4" sqref="D4"/>
      <selection pane="bottomRight" activeCell="C3" sqref="C3"/>
    </sheetView>
  </sheetViews>
  <sheetFormatPr baseColWidth="10" defaultColWidth="11.42578125" defaultRowHeight="15" customHeight="1" x14ac:dyDescent="0.25"/>
  <cols>
    <col min="1" max="1" width="50.7109375" customWidth="1"/>
    <col min="2" max="2" width="10.7109375" customWidth="1"/>
    <col min="3" max="3" width="11.7109375" customWidth="1"/>
    <col min="4" max="5" width="10.7109375" customWidth="1"/>
    <col min="6" max="6" width="11.7109375" customWidth="1"/>
    <col min="7" max="8" width="10.7109375" customWidth="1"/>
    <col min="9" max="9" width="11.7109375" customWidth="1"/>
    <col min="10" max="11" width="10.7109375" customWidth="1"/>
    <col min="12" max="12" width="11.7109375" customWidth="1"/>
    <col min="13" max="14" width="10.7109375" customWidth="1"/>
    <col min="15" max="15" width="11.7109375" customWidth="1"/>
    <col min="16" max="17" width="10.7109375" customWidth="1"/>
    <col min="18" max="18" width="11.7109375" customWidth="1"/>
    <col min="19" max="19" width="10.7109375" customWidth="1"/>
  </cols>
  <sheetData>
    <row r="1" spans="1:19" ht="60" customHeight="1" x14ac:dyDescent="0.25">
      <c r="A1" s="114" t="s">
        <v>216</v>
      </c>
      <c r="B1" s="132" t="s">
        <v>164</v>
      </c>
      <c r="C1" s="132"/>
      <c r="D1" s="132"/>
      <c r="E1" s="132" t="s">
        <v>165</v>
      </c>
      <c r="F1" s="132"/>
      <c r="G1" s="132"/>
      <c r="H1" s="132" t="s">
        <v>166</v>
      </c>
      <c r="I1" s="132"/>
      <c r="J1" s="132"/>
      <c r="K1" s="132" t="s">
        <v>167</v>
      </c>
      <c r="L1" s="132"/>
      <c r="M1" s="132"/>
      <c r="N1" s="132" t="s">
        <v>168</v>
      </c>
      <c r="O1" s="132"/>
      <c r="P1" s="132"/>
      <c r="Q1" s="132" t="s">
        <v>169</v>
      </c>
      <c r="R1" s="132"/>
      <c r="S1" s="132"/>
    </row>
    <row r="2" spans="1:19" ht="30" customHeight="1" x14ac:dyDescent="0.25">
      <c r="A2" s="114" t="s">
        <v>11</v>
      </c>
      <c r="B2" s="114" t="s">
        <v>217</v>
      </c>
      <c r="C2" s="114" t="s">
        <v>356</v>
      </c>
      <c r="D2" s="114" t="s">
        <v>160</v>
      </c>
      <c r="E2" s="114" t="s">
        <v>217</v>
      </c>
      <c r="F2" s="114" t="s">
        <v>356</v>
      </c>
      <c r="G2" s="114" t="s">
        <v>160</v>
      </c>
      <c r="H2" s="114" t="s">
        <v>217</v>
      </c>
      <c r="I2" s="114" t="s">
        <v>356</v>
      </c>
      <c r="J2" s="114" t="s">
        <v>160</v>
      </c>
      <c r="K2" s="114" t="s">
        <v>217</v>
      </c>
      <c r="L2" s="114" t="s">
        <v>356</v>
      </c>
      <c r="M2" s="114" t="s">
        <v>160</v>
      </c>
      <c r="N2" s="114" t="s">
        <v>217</v>
      </c>
      <c r="O2" s="114" t="s">
        <v>356</v>
      </c>
      <c r="P2" s="114" t="s">
        <v>160</v>
      </c>
      <c r="Q2" s="114" t="s">
        <v>217</v>
      </c>
      <c r="R2" s="114" t="s">
        <v>356</v>
      </c>
      <c r="S2" s="114" t="s">
        <v>160</v>
      </c>
    </row>
    <row r="3" spans="1:19" ht="150" customHeight="1" x14ac:dyDescent="0.25">
      <c r="A3" s="115" t="s">
        <v>218</v>
      </c>
      <c r="B3" s="115" t="s">
        <v>219</v>
      </c>
      <c r="C3" s="115" t="s">
        <v>176</v>
      </c>
      <c r="D3" s="115">
        <v>265</v>
      </c>
      <c r="E3" s="115" t="s">
        <v>220</v>
      </c>
      <c r="F3" s="115" t="s">
        <v>176</v>
      </c>
      <c r="G3" s="115">
        <v>1174</v>
      </c>
      <c r="H3" s="115" t="s">
        <v>221</v>
      </c>
      <c r="I3" s="115" t="s">
        <v>176</v>
      </c>
      <c r="J3" s="115">
        <v>298</v>
      </c>
      <c r="K3" s="115" t="s">
        <v>222</v>
      </c>
      <c r="L3" s="115" t="s">
        <v>176</v>
      </c>
      <c r="M3" s="115">
        <v>426</v>
      </c>
      <c r="N3" s="115" t="s">
        <v>223</v>
      </c>
      <c r="O3" s="115" t="s">
        <v>176</v>
      </c>
      <c r="P3" s="115">
        <v>571</v>
      </c>
      <c r="Q3" s="115" t="s">
        <v>224</v>
      </c>
      <c r="R3" s="115" t="s">
        <v>176</v>
      </c>
      <c r="S3" s="115">
        <v>399</v>
      </c>
    </row>
    <row r="4" spans="1:19" ht="30" customHeight="1" x14ac:dyDescent="0.25">
      <c r="A4" s="114" t="s">
        <v>215</v>
      </c>
      <c r="B4" s="131" t="s">
        <v>225</v>
      </c>
      <c r="C4" s="131"/>
      <c r="D4" s="131"/>
      <c r="E4" s="131" t="s">
        <v>225</v>
      </c>
      <c r="F4" s="131"/>
      <c r="G4" s="131"/>
      <c r="H4" s="131" t="s">
        <v>225</v>
      </c>
      <c r="I4" s="131"/>
      <c r="J4" s="131"/>
      <c r="K4" s="131" t="s">
        <v>225</v>
      </c>
      <c r="L4" s="131"/>
      <c r="M4" s="131"/>
      <c r="N4" s="131" t="s">
        <v>225</v>
      </c>
      <c r="O4" s="131"/>
      <c r="P4" s="131"/>
      <c r="Q4" s="131" t="s">
        <v>225</v>
      </c>
      <c r="R4" s="131"/>
      <c r="S4" s="131"/>
    </row>
    <row r="5" spans="1:19" x14ac:dyDescent="0.25"/>
  </sheetData>
  <sheetProtection algorithmName="SHA-512" hashValue="hqiyEkSCSeUzfX8UyCbdfeLDHOqTQl30Ip1Z2Zfqmg8xMsuYyzucNgBM7UM82HIm9jYCO0ZMNC6eNw8au59DLQ==" saltValue="DEChrQMy9aED25BRhCrizg==" spinCount="100000" sheet="1" objects="1" scenarios="1"/>
  <mergeCells count="12">
    <mergeCell ref="B4:D4"/>
    <mergeCell ref="E4:G4"/>
    <mergeCell ref="B1:D1"/>
    <mergeCell ref="E1:G1"/>
    <mergeCell ref="Q1:S1"/>
    <mergeCell ref="Q4:S4"/>
    <mergeCell ref="H1:J1"/>
    <mergeCell ref="H4:J4"/>
    <mergeCell ref="K1:M1"/>
    <mergeCell ref="K4:M4"/>
    <mergeCell ref="N1:P1"/>
    <mergeCell ref="N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D9290-8B49-49A7-AA1F-12D9ED8A0EF3}">
  <sheetPr>
    <tabColor rgb="FF00B050"/>
  </sheetPr>
  <dimension ref="A1:S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42578125" defaultRowHeight="15" x14ac:dyDescent="0.25"/>
  <cols>
    <col min="1" max="1" width="50.7109375" customWidth="1"/>
    <col min="2" max="2" width="10.7109375" customWidth="1"/>
    <col min="3" max="3" width="11.7109375" customWidth="1"/>
    <col min="4" max="5" width="10.7109375" customWidth="1"/>
    <col min="6" max="6" width="11.7109375" customWidth="1"/>
    <col min="7" max="8" width="10.7109375" customWidth="1"/>
    <col min="9" max="9" width="11.7109375" customWidth="1"/>
    <col min="10" max="11" width="10.7109375" customWidth="1"/>
    <col min="12" max="12" width="11.7109375" customWidth="1"/>
    <col min="13" max="14" width="10.7109375" customWidth="1"/>
    <col min="15" max="15" width="11.7109375" customWidth="1"/>
    <col min="16" max="17" width="10.7109375" customWidth="1"/>
    <col min="18" max="18" width="11.7109375" customWidth="1"/>
    <col min="19" max="19" width="10.7109375" customWidth="1"/>
  </cols>
  <sheetData>
    <row r="1" spans="1:19" ht="60" customHeight="1" x14ac:dyDescent="0.25">
      <c r="A1" s="114" t="s">
        <v>226</v>
      </c>
      <c r="B1" s="132" t="s">
        <v>164</v>
      </c>
      <c r="C1" s="132"/>
      <c r="D1" s="132"/>
      <c r="E1" s="132" t="s">
        <v>165</v>
      </c>
      <c r="F1" s="132"/>
      <c r="G1" s="132"/>
      <c r="H1" s="132" t="s">
        <v>166</v>
      </c>
      <c r="I1" s="132"/>
      <c r="J1" s="132"/>
      <c r="K1" s="132" t="s">
        <v>167</v>
      </c>
      <c r="L1" s="132"/>
      <c r="M1" s="132"/>
      <c r="N1" s="132" t="s">
        <v>168</v>
      </c>
      <c r="O1" s="132"/>
      <c r="P1" s="132"/>
      <c r="Q1" s="132" t="s">
        <v>169</v>
      </c>
      <c r="R1" s="132"/>
      <c r="S1" s="132"/>
    </row>
    <row r="2" spans="1:19" ht="30" customHeight="1" x14ac:dyDescent="0.25">
      <c r="A2" s="114" t="s">
        <v>11</v>
      </c>
      <c r="B2" s="114" t="s">
        <v>227</v>
      </c>
      <c r="C2" s="114" t="s">
        <v>356</v>
      </c>
      <c r="D2" s="114" t="s">
        <v>160</v>
      </c>
      <c r="E2" s="114" t="s">
        <v>227</v>
      </c>
      <c r="F2" s="114" t="s">
        <v>356</v>
      </c>
      <c r="G2" s="114" t="s">
        <v>160</v>
      </c>
      <c r="H2" s="114" t="s">
        <v>227</v>
      </c>
      <c r="I2" s="114" t="s">
        <v>356</v>
      </c>
      <c r="J2" s="114" t="s">
        <v>160</v>
      </c>
      <c r="K2" s="114" t="s">
        <v>227</v>
      </c>
      <c r="L2" s="114" t="s">
        <v>356</v>
      </c>
      <c r="M2" s="114" t="s">
        <v>160</v>
      </c>
      <c r="N2" s="114" t="s">
        <v>227</v>
      </c>
      <c r="O2" s="114" t="s">
        <v>356</v>
      </c>
      <c r="P2" s="114" t="s">
        <v>160</v>
      </c>
      <c r="Q2" s="114" t="s">
        <v>227</v>
      </c>
      <c r="R2" s="114" t="s">
        <v>356</v>
      </c>
      <c r="S2" s="114" t="s">
        <v>160</v>
      </c>
    </row>
    <row r="3" spans="1:19" ht="150" customHeight="1" x14ac:dyDescent="0.25">
      <c r="A3" s="115" t="s">
        <v>228</v>
      </c>
      <c r="B3" s="115" t="s">
        <v>229</v>
      </c>
      <c r="C3" s="115" t="s">
        <v>176</v>
      </c>
      <c r="D3" s="115" t="s">
        <v>230</v>
      </c>
      <c r="E3" s="115" t="s">
        <v>231</v>
      </c>
      <c r="F3" s="115" t="s">
        <v>176</v>
      </c>
      <c r="G3" s="115" t="s">
        <v>232</v>
      </c>
      <c r="H3" s="115" t="s">
        <v>233</v>
      </c>
      <c r="I3" s="115" t="s">
        <v>176</v>
      </c>
      <c r="J3" s="115" t="s">
        <v>234</v>
      </c>
      <c r="K3" s="115" t="s">
        <v>235</v>
      </c>
      <c r="L3" s="115" t="s">
        <v>176</v>
      </c>
      <c r="M3" s="115" t="s">
        <v>236</v>
      </c>
      <c r="N3" s="115" t="s">
        <v>237</v>
      </c>
      <c r="O3" s="115" t="s">
        <v>176</v>
      </c>
      <c r="P3" s="115" t="s">
        <v>238</v>
      </c>
      <c r="Q3" s="115" t="s">
        <v>239</v>
      </c>
      <c r="R3" s="115" t="s">
        <v>176</v>
      </c>
      <c r="S3" s="115" t="s">
        <v>240</v>
      </c>
    </row>
    <row r="4" spans="1:19" ht="30" customHeight="1" x14ac:dyDescent="0.25">
      <c r="A4" s="114" t="s">
        <v>215</v>
      </c>
      <c r="B4" s="131" t="s">
        <v>225</v>
      </c>
      <c r="C4" s="131"/>
      <c r="D4" s="131"/>
      <c r="E4" s="131" t="s">
        <v>225</v>
      </c>
      <c r="F4" s="131"/>
      <c r="G4" s="131"/>
      <c r="H4" s="131" t="s">
        <v>225</v>
      </c>
      <c r="I4" s="131"/>
      <c r="J4" s="131"/>
      <c r="K4" s="131" t="s">
        <v>225</v>
      </c>
      <c r="L4" s="131"/>
      <c r="M4" s="131"/>
      <c r="N4" s="131" t="s">
        <v>225</v>
      </c>
      <c r="O4" s="131"/>
      <c r="P4" s="131"/>
      <c r="Q4" s="131" t="s">
        <v>225</v>
      </c>
      <c r="R4" s="131"/>
      <c r="S4" s="131"/>
    </row>
  </sheetData>
  <sheetProtection algorithmName="SHA-512" hashValue="N2DYHP13VqNN8jZqHPwHGdr+uSQ4rPqw6471TLAoWTCTZWEP4cK0BQYUYz7y3DG2elU1rgRio3hC9NaanvXSKA==" saltValue="3ftszZEOBb4aRmf/1YEdnw==" spinCount="100000" sheet="1" objects="1" scenarios="1"/>
  <mergeCells count="12">
    <mergeCell ref="Q1:S1"/>
    <mergeCell ref="B1:D1"/>
    <mergeCell ref="E1:G1"/>
    <mergeCell ref="H1:J1"/>
    <mergeCell ref="K1:M1"/>
    <mergeCell ref="N1:P1"/>
    <mergeCell ref="Q4:S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D478-B7B6-4931-8968-6B0EC2733993}">
  <sheetPr>
    <tabColor rgb="FF00B050"/>
  </sheetPr>
  <dimension ref="A1:Y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customHeight="1" x14ac:dyDescent="0.25"/>
  <cols>
    <col min="1" max="1" width="46" customWidth="1"/>
    <col min="2" max="2" width="11.7109375" bestFit="1" customWidth="1"/>
    <col min="3" max="3" width="9.42578125" customWidth="1"/>
    <col min="4" max="4" width="13.28515625" bestFit="1" customWidth="1"/>
    <col min="5" max="5" width="10.85546875" bestFit="1" customWidth="1"/>
    <col min="6" max="6" width="11.7109375" bestFit="1" customWidth="1"/>
    <col min="7" max="7" width="11.85546875" bestFit="1" customWidth="1"/>
    <col min="8" max="8" width="14.28515625" customWidth="1"/>
    <col min="9" max="9" width="11.85546875" customWidth="1"/>
    <col min="10" max="10" width="11.7109375" bestFit="1" customWidth="1"/>
    <col min="11" max="11" width="11.85546875" bestFit="1" customWidth="1"/>
    <col min="12" max="12" width="14" customWidth="1"/>
    <col min="13" max="13" width="12.140625" customWidth="1"/>
    <col min="14" max="14" width="11.7109375" bestFit="1" customWidth="1"/>
    <col min="15" max="15" width="11.85546875" bestFit="1" customWidth="1"/>
    <col min="16" max="16" width="14.28515625" customWidth="1"/>
    <col min="17" max="17" width="12.28515625" customWidth="1"/>
    <col min="18" max="18" width="11.7109375" bestFit="1" customWidth="1"/>
    <col min="19" max="19" width="11.85546875" bestFit="1" customWidth="1"/>
    <col min="20" max="20" width="14" customWidth="1"/>
    <col min="21" max="21" width="11.5703125" customWidth="1"/>
    <col min="22" max="22" width="11.7109375" bestFit="1" customWidth="1"/>
    <col min="23" max="23" width="11.85546875" bestFit="1" customWidth="1"/>
    <col min="24" max="24" width="14.42578125" customWidth="1"/>
    <col min="25" max="25" width="12.5703125" customWidth="1"/>
  </cols>
  <sheetData>
    <row r="1" spans="1:25" ht="30" customHeight="1" x14ac:dyDescent="0.25">
      <c r="A1" s="227" t="s">
        <v>587</v>
      </c>
      <c r="B1" s="224" t="s">
        <v>164</v>
      </c>
      <c r="C1" s="224"/>
      <c r="D1" s="224"/>
      <c r="E1" s="224"/>
      <c r="F1" s="224" t="s">
        <v>165</v>
      </c>
      <c r="G1" s="224"/>
      <c r="H1" s="224"/>
      <c r="I1" s="224"/>
      <c r="J1" s="224" t="s">
        <v>299</v>
      </c>
      <c r="K1" s="224"/>
      <c r="L1" s="224"/>
      <c r="M1" s="224"/>
      <c r="N1" s="224" t="s">
        <v>167</v>
      </c>
      <c r="O1" s="224"/>
      <c r="P1" s="224"/>
      <c r="Q1" s="224"/>
      <c r="R1" s="224" t="s">
        <v>168</v>
      </c>
      <c r="S1" s="224"/>
      <c r="T1" s="224"/>
      <c r="U1" s="224"/>
      <c r="V1" s="224" t="s">
        <v>169</v>
      </c>
      <c r="W1" s="224"/>
      <c r="X1" s="224"/>
      <c r="Y1" s="224"/>
    </row>
    <row r="2" spans="1:25" ht="30" customHeight="1" x14ac:dyDescent="0.25">
      <c r="A2" s="228"/>
      <c r="B2" s="118" t="s">
        <v>2</v>
      </c>
      <c r="C2" s="225" t="s">
        <v>3</v>
      </c>
      <c r="D2" s="225" t="s">
        <v>0</v>
      </c>
      <c r="E2" s="225" t="s">
        <v>1</v>
      </c>
      <c r="F2" s="118" t="s">
        <v>4</v>
      </c>
      <c r="G2" s="225" t="s">
        <v>3</v>
      </c>
      <c r="H2" s="225" t="s">
        <v>0</v>
      </c>
      <c r="I2" s="225" t="s">
        <v>1</v>
      </c>
      <c r="J2" s="118" t="s">
        <v>5</v>
      </c>
      <c r="K2" s="225" t="s">
        <v>3</v>
      </c>
      <c r="L2" s="225" t="s">
        <v>0</v>
      </c>
      <c r="M2" s="225" t="s">
        <v>1</v>
      </c>
      <c r="N2" s="118" t="s">
        <v>7</v>
      </c>
      <c r="O2" s="225" t="s">
        <v>3</v>
      </c>
      <c r="P2" s="225" t="s">
        <v>0</v>
      </c>
      <c r="Q2" s="225" t="s">
        <v>1</v>
      </c>
      <c r="R2" s="118" t="s">
        <v>8</v>
      </c>
      <c r="S2" s="225" t="s">
        <v>3</v>
      </c>
      <c r="T2" s="225" t="s">
        <v>0</v>
      </c>
      <c r="U2" s="225" t="s">
        <v>1</v>
      </c>
      <c r="V2" s="118" t="s">
        <v>9</v>
      </c>
      <c r="W2" s="225" t="s">
        <v>3</v>
      </c>
      <c r="X2" s="225" t="s">
        <v>0</v>
      </c>
      <c r="Y2" s="225" t="s">
        <v>1</v>
      </c>
    </row>
    <row r="3" spans="1:25" ht="15" customHeight="1" x14ac:dyDescent="0.25">
      <c r="A3" s="118" t="s">
        <v>11</v>
      </c>
      <c r="B3" s="118" t="s">
        <v>12</v>
      </c>
      <c r="C3" s="226"/>
      <c r="D3" s="226"/>
      <c r="E3" s="226"/>
      <c r="F3" s="118" t="s">
        <v>12</v>
      </c>
      <c r="G3" s="226"/>
      <c r="H3" s="226"/>
      <c r="I3" s="226"/>
      <c r="J3" s="118" t="s">
        <v>12</v>
      </c>
      <c r="K3" s="226"/>
      <c r="L3" s="226"/>
      <c r="M3" s="226"/>
      <c r="N3" s="118" t="s">
        <v>12</v>
      </c>
      <c r="O3" s="226"/>
      <c r="P3" s="226"/>
      <c r="Q3" s="226"/>
      <c r="R3" s="118" t="s">
        <v>12</v>
      </c>
      <c r="S3" s="226"/>
      <c r="T3" s="226"/>
      <c r="U3" s="226"/>
      <c r="V3" s="118" t="s">
        <v>12</v>
      </c>
      <c r="W3" s="226"/>
      <c r="X3" s="226"/>
      <c r="Y3" s="226"/>
    </row>
    <row r="4" spans="1:25" ht="15" customHeight="1" x14ac:dyDescent="0.25">
      <c r="A4" s="123" t="s">
        <v>241</v>
      </c>
      <c r="B4" s="120" t="s">
        <v>15</v>
      </c>
      <c r="C4" s="120">
        <v>267</v>
      </c>
      <c r="D4" s="122" t="s">
        <v>242</v>
      </c>
      <c r="E4" s="121" t="s">
        <v>162</v>
      </c>
      <c r="F4" s="120" t="s">
        <v>15</v>
      </c>
      <c r="G4" s="120">
        <v>1179</v>
      </c>
      <c r="H4" s="122" t="s">
        <v>242</v>
      </c>
      <c r="I4" s="121" t="s">
        <v>162</v>
      </c>
      <c r="J4" s="120" t="s">
        <v>15</v>
      </c>
      <c r="K4" s="120">
        <v>305</v>
      </c>
      <c r="L4" s="122"/>
      <c r="M4" s="121" t="s">
        <v>162</v>
      </c>
      <c r="N4" s="120" t="s">
        <v>15</v>
      </c>
      <c r="O4" s="120">
        <v>428</v>
      </c>
      <c r="P4" s="122" t="s">
        <v>242</v>
      </c>
      <c r="Q4" s="121" t="s">
        <v>162</v>
      </c>
      <c r="R4" s="120" t="s">
        <v>15</v>
      </c>
      <c r="S4" s="120">
        <v>583</v>
      </c>
      <c r="T4" s="122" t="s">
        <v>242</v>
      </c>
      <c r="U4" s="121" t="s">
        <v>162</v>
      </c>
      <c r="V4" s="120" t="s">
        <v>15</v>
      </c>
      <c r="W4" s="120">
        <v>407</v>
      </c>
      <c r="X4" s="122" t="s">
        <v>242</v>
      </c>
      <c r="Y4" s="121" t="s">
        <v>162</v>
      </c>
    </row>
    <row r="5" spans="1:25" ht="15" customHeight="1" x14ac:dyDescent="0.25">
      <c r="A5" s="123" t="s">
        <v>243</v>
      </c>
      <c r="B5" s="120" t="s">
        <v>15</v>
      </c>
      <c r="C5" s="120">
        <v>268</v>
      </c>
      <c r="D5" s="122" t="s">
        <v>242</v>
      </c>
      <c r="E5" s="121" t="s">
        <v>162</v>
      </c>
      <c r="F5" s="120" t="s">
        <v>15</v>
      </c>
      <c r="G5" s="120">
        <v>1180</v>
      </c>
      <c r="H5" s="122" t="s">
        <v>242</v>
      </c>
      <c r="I5" s="121" t="s">
        <v>162</v>
      </c>
      <c r="J5" s="120" t="s">
        <v>15</v>
      </c>
      <c r="K5" s="120">
        <v>307</v>
      </c>
      <c r="L5" s="122" t="s">
        <v>242</v>
      </c>
      <c r="M5" s="121" t="s">
        <v>162</v>
      </c>
      <c r="N5" s="120" t="s">
        <v>15</v>
      </c>
      <c r="O5" s="120">
        <v>429</v>
      </c>
      <c r="P5" s="122" t="s">
        <v>242</v>
      </c>
      <c r="Q5" s="121" t="s">
        <v>162</v>
      </c>
      <c r="R5" s="120" t="s">
        <v>15</v>
      </c>
      <c r="S5" s="120">
        <v>584</v>
      </c>
      <c r="T5" s="122" t="s">
        <v>242</v>
      </c>
      <c r="U5" s="121" t="s">
        <v>162</v>
      </c>
      <c r="V5" s="120" t="s">
        <v>15</v>
      </c>
      <c r="W5" s="120">
        <v>409</v>
      </c>
      <c r="X5" s="122" t="s">
        <v>242</v>
      </c>
      <c r="Y5" s="121" t="s">
        <v>162</v>
      </c>
    </row>
    <row r="6" spans="1:25" ht="15" customHeight="1" x14ac:dyDescent="0.25">
      <c r="A6" s="123" t="s">
        <v>244</v>
      </c>
      <c r="B6" s="120" t="s">
        <v>15</v>
      </c>
      <c r="C6" s="120">
        <v>269</v>
      </c>
      <c r="D6" s="122" t="s">
        <v>242</v>
      </c>
      <c r="E6" s="121" t="s">
        <v>162</v>
      </c>
      <c r="F6" s="120" t="s">
        <v>15</v>
      </c>
      <c r="G6" s="120">
        <v>1181</v>
      </c>
      <c r="H6" s="122" t="s">
        <v>242</v>
      </c>
      <c r="I6" s="121" t="s">
        <v>162</v>
      </c>
      <c r="J6" s="120" t="s">
        <v>15</v>
      </c>
      <c r="K6" s="120">
        <v>309</v>
      </c>
      <c r="L6" s="122" t="s">
        <v>242</v>
      </c>
      <c r="M6" s="121" t="s">
        <v>162</v>
      </c>
      <c r="N6" s="120" t="s">
        <v>15</v>
      </c>
      <c r="O6" s="120">
        <v>430</v>
      </c>
      <c r="P6" s="122" t="s">
        <v>242</v>
      </c>
      <c r="Q6" s="121" t="s">
        <v>162</v>
      </c>
      <c r="R6" s="120" t="s">
        <v>15</v>
      </c>
      <c r="S6" s="120">
        <v>585</v>
      </c>
      <c r="T6" s="122" t="s">
        <v>242</v>
      </c>
      <c r="U6" s="121" t="s">
        <v>162</v>
      </c>
      <c r="V6" s="120" t="s">
        <v>15</v>
      </c>
      <c r="W6" s="120">
        <v>411</v>
      </c>
      <c r="X6" s="122" t="s">
        <v>242</v>
      </c>
      <c r="Y6" s="121" t="s">
        <v>162</v>
      </c>
    </row>
    <row r="7" spans="1:25" ht="15" customHeight="1" x14ac:dyDescent="0.25">
      <c r="A7" s="119" t="s">
        <v>215</v>
      </c>
      <c r="B7" s="223" t="s">
        <v>225</v>
      </c>
      <c r="C7" s="223"/>
      <c r="D7" s="223"/>
      <c r="E7" s="223"/>
      <c r="F7" s="223" t="s">
        <v>225</v>
      </c>
      <c r="G7" s="223"/>
      <c r="H7" s="223"/>
      <c r="I7" s="223"/>
      <c r="J7" s="223" t="s">
        <v>225</v>
      </c>
      <c r="K7" s="223"/>
      <c r="L7" s="223"/>
      <c r="M7" s="223"/>
      <c r="N7" s="223" t="s">
        <v>225</v>
      </c>
      <c r="O7" s="223"/>
      <c r="P7" s="223"/>
      <c r="Q7" s="223"/>
      <c r="R7" s="223" t="s">
        <v>225</v>
      </c>
      <c r="S7" s="223"/>
      <c r="T7" s="223"/>
      <c r="U7" s="223"/>
      <c r="V7" s="223" t="s">
        <v>225</v>
      </c>
      <c r="W7" s="223"/>
      <c r="X7" s="223"/>
      <c r="Y7" s="223"/>
    </row>
  </sheetData>
  <sheetProtection algorithmName="SHA-512" hashValue="rsEzksE+87RPCtTuGC803/ZViSVXQk0HVdFmYPtYnCHjfts8jT677vTK6XKQ3VfGfrEc3EOT7FRor3JmIl2MEw==" saltValue="WBi+aFJL4etZSjOGoD/vxQ==" spinCount="100000" sheet="1" objects="1" scenarios="1"/>
  <mergeCells count="31">
    <mergeCell ref="A1:A2"/>
    <mergeCell ref="H2:H3"/>
    <mergeCell ref="I2:I3"/>
    <mergeCell ref="K2:K3"/>
    <mergeCell ref="L2:L3"/>
    <mergeCell ref="J7:M7"/>
    <mergeCell ref="B7:E7"/>
    <mergeCell ref="F7:I7"/>
    <mergeCell ref="B1:E1"/>
    <mergeCell ref="E2:E3"/>
    <mergeCell ref="D2:D3"/>
    <mergeCell ref="C2:C3"/>
    <mergeCell ref="F1:I1"/>
    <mergeCell ref="J1:M1"/>
    <mergeCell ref="G2:G3"/>
    <mergeCell ref="M2:M3"/>
    <mergeCell ref="R7:U7"/>
    <mergeCell ref="V7:Y7"/>
    <mergeCell ref="N7:Q7"/>
    <mergeCell ref="N1:Q1"/>
    <mergeCell ref="R1:U1"/>
    <mergeCell ref="V1:Y1"/>
    <mergeCell ref="O2:O3"/>
    <mergeCell ref="P2:P3"/>
    <mergeCell ref="Q2:Q3"/>
    <mergeCell ref="S2:S3"/>
    <mergeCell ref="T2:T3"/>
    <mergeCell ref="U2:U3"/>
    <mergeCell ref="W2:W3"/>
    <mergeCell ref="X2:X3"/>
    <mergeCell ref="Y2:Y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CCDD-CB29-470C-A1DB-EA4072879F2A}">
  <sheetPr>
    <tabColor rgb="FF00B0F0"/>
  </sheetPr>
  <dimension ref="A1:G8"/>
  <sheetViews>
    <sheetView zoomScale="115" zoomScaleNormal="115" workbookViewId="0">
      <selection sqref="A1:G1"/>
    </sheetView>
  </sheetViews>
  <sheetFormatPr baseColWidth="10" defaultColWidth="9.140625" defaultRowHeight="15" customHeight="1" x14ac:dyDescent="0.25"/>
  <cols>
    <col min="1" max="1" width="37.28515625" bestFit="1" customWidth="1"/>
    <col min="2" max="7" width="16.7109375" customWidth="1"/>
  </cols>
  <sheetData>
    <row r="1" spans="1:7" ht="30" customHeight="1" x14ac:dyDescent="0.25">
      <c r="A1" s="229" t="s">
        <v>351</v>
      </c>
      <c r="B1" s="230"/>
      <c r="C1" s="230"/>
      <c r="D1" s="230"/>
      <c r="E1" s="230"/>
      <c r="F1" s="230"/>
      <c r="G1" s="230"/>
    </row>
    <row r="2" spans="1:7" ht="60" customHeight="1" x14ac:dyDescent="0.25">
      <c r="A2" s="11" t="s">
        <v>352</v>
      </c>
      <c r="B2" s="10" t="s">
        <v>164</v>
      </c>
      <c r="C2" s="10" t="s">
        <v>165</v>
      </c>
      <c r="D2" s="10" t="s">
        <v>166</v>
      </c>
      <c r="E2" s="10" t="s">
        <v>167</v>
      </c>
      <c r="F2" s="10" t="s">
        <v>168</v>
      </c>
      <c r="G2" s="10" t="s">
        <v>169</v>
      </c>
    </row>
    <row r="3" spans="1:7" ht="15" customHeight="1" x14ac:dyDescent="0.25">
      <c r="A3" s="12" t="s">
        <v>245</v>
      </c>
      <c r="B3" s="13">
        <v>229</v>
      </c>
      <c r="C3" s="13">
        <v>343</v>
      </c>
      <c r="D3" s="13">
        <v>343</v>
      </c>
      <c r="E3" s="13">
        <v>343</v>
      </c>
      <c r="F3" s="13">
        <v>229</v>
      </c>
      <c r="G3" s="13">
        <v>343</v>
      </c>
    </row>
    <row r="4" spans="1:7" ht="15" customHeight="1" x14ac:dyDescent="0.25">
      <c r="A4" s="12" t="s">
        <v>246</v>
      </c>
      <c r="B4" s="13">
        <v>525</v>
      </c>
      <c r="C4" s="13">
        <v>480</v>
      </c>
      <c r="D4" s="13">
        <v>525</v>
      </c>
      <c r="E4" s="13">
        <v>525</v>
      </c>
      <c r="F4" s="13">
        <v>525</v>
      </c>
      <c r="G4" s="13">
        <v>435</v>
      </c>
    </row>
    <row r="5" spans="1:7" ht="15" customHeight="1" x14ac:dyDescent="0.25">
      <c r="A5" s="12" t="s">
        <v>247</v>
      </c>
      <c r="B5" s="1">
        <v>2</v>
      </c>
      <c r="C5" s="1">
        <v>2</v>
      </c>
      <c r="D5" s="1">
        <v>2</v>
      </c>
      <c r="E5" s="1">
        <v>2</v>
      </c>
      <c r="F5" s="1">
        <v>2</v>
      </c>
      <c r="G5" s="1">
        <v>2</v>
      </c>
    </row>
    <row r="6" spans="1:7" ht="15" customHeight="1" x14ac:dyDescent="0.25">
      <c r="A6" s="12" t="s">
        <v>248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15" customHeight="1" x14ac:dyDescent="0.25">
      <c r="A7" s="12" t="s">
        <v>249</v>
      </c>
      <c r="B7" s="1">
        <v>100</v>
      </c>
      <c r="C7" s="1">
        <v>100</v>
      </c>
      <c r="D7" s="1">
        <v>100</v>
      </c>
      <c r="E7" s="1">
        <v>100</v>
      </c>
      <c r="F7" s="1">
        <v>100</v>
      </c>
      <c r="G7" s="1">
        <v>100</v>
      </c>
    </row>
    <row r="8" spans="1:7" ht="15" customHeight="1" x14ac:dyDescent="0.25">
      <c r="A8" s="11" t="s">
        <v>250</v>
      </c>
      <c r="B8" s="14">
        <f>B3+B4+B5+B6+B7</f>
        <v>856</v>
      </c>
      <c r="C8" s="14">
        <f>C3+C4+C5+C6+C7</f>
        <v>925</v>
      </c>
      <c r="D8" s="14">
        <f>D3+D4+D5+D6+D7</f>
        <v>970</v>
      </c>
      <c r="E8" s="14">
        <f>E3+E4+E5+E6+E7</f>
        <v>970</v>
      </c>
      <c r="F8" s="14">
        <f t="shared" ref="F8:G8" si="0">F3+F4+F5+F6+F7</f>
        <v>856</v>
      </c>
      <c r="G8" s="14">
        <f t="shared" si="0"/>
        <v>880</v>
      </c>
    </row>
  </sheetData>
  <sheetProtection algorithmName="SHA-512" hashValue="fLl5wRECPK15UW7FH4w6KP1NulsfJ9zWH1iir8RVPGeQ2lHtPK9EhPrMahg3FAbLWaP6RFYiRLZPYjyAyB189A==" saltValue="kW089lQs5RK7HQIjJpsq3g==" spinCount="100000" sheet="1" objects="1" scenarios="1"/>
  <mergeCells count="1">
    <mergeCell ref="A1:G1"/>
  </mergeCells>
  <conditionalFormatting sqref="B8:G8">
    <cfRule type="cellIs" dxfId="54" priority="1" operator="greaterThan">
      <formula>700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3.3. Jurídica</vt:lpstr>
      <vt:lpstr>3.4. Fin y Org</vt:lpstr>
      <vt:lpstr>3.4.1. Fin y Org Dif</vt:lpstr>
      <vt:lpstr>3.5.1. Experiencia</vt:lpstr>
      <vt:lpstr>3.5.2. Personal</vt:lpstr>
      <vt:lpstr>3.5.3. Trayectoria</vt:lpstr>
      <vt:lpstr>3.543. Sede</vt:lpstr>
      <vt:lpstr>3.5.5. Compra pública</vt:lpstr>
      <vt:lpstr>4. Evaluación</vt:lpstr>
      <vt:lpstr>4.2.1. Cap Técnica</vt:lpstr>
      <vt:lpstr>4.2.2. Com Espe</vt:lpstr>
      <vt:lpstr>4.2.3., 4.2.4., 4.2.5. Varios</vt:lpstr>
      <vt:lpstr>'3.5.2. Personal'!Títulos_a_imprimir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Orlando Antonio Navarro Moncada</dc:creator>
  <cp:keywords/>
  <dc:description/>
  <cp:lastModifiedBy>Fernando Elías Arango Castrillón</cp:lastModifiedBy>
  <cp:revision/>
  <cp:lastPrinted>2026-06-16T21:41:14Z</cp:lastPrinted>
  <dcterms:created xsi:type="dcterms:W3CDTF">2026-06-09T13:21:03Z</dcterms:created>
  <dcterms:modified xsi:type="dcterms:W3CDTF">2026-06-16T21:48:39Z</dcterms:modified>
  <cp:category/>
  <cp:contentStatus/>
</cp:coreProperties>
</file>