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202300"/>
  <mc:AlternateContent xmlns:mc="http://schemas.openxmlformats.org/markup-compatibility/2006">
    <mc:Choice Requires="x15">
      <x15ac:absPath xmlns:x15ac="http://schemas.microsoft.com/office/spreadsheetml/2010/11/ac" url="https://esumedellin-my.sharepoint.com/personal/farango_esu_com_co/Documents/FERNANDO ARANGO/ALIADOS SPO 2026/INFORME FINAL/"/>
    </mc:Choice>
  </mc:AlternateContent>
  <xr:revisionPtr revIDLastSave="0" documentId="8_{CF58DAA4-F230-4EF9-B1FB-A169B16E9B88}" xr6:coauthVersionLast="47" xr6:coauthVersionMax="47" xr10:uidLastSave="{00000000-0000-0000-0000-000000000000}"/>
  <workbookProtection workbookAlgorithmName="SHA-512" workbookHashValue="8EOurp0ZDZ55j67C0qbG+nuCzfwlU/zsftF3xIzDhdjfdiiTGj6wgJc9PDA/eInvPuiGMLuCSa4Qi8ORZ7k7iA==" workbookSaltValue="7Z3j7hsd2B6aShOU2klhQg==" workbookSpinCount="100000" lockStructure="1"/>
  <bookViews>
    <workbookView xWindow="-120" yWindow="-120" windowWidth="20730" windowHeight="11040" xr2:uid="{06E0ABFF-B6F4-4EDE-A720-3A43D64D6EF9}"/>
  </bookViews>
  <sheets>
    <sheet name="3.3. Jurídica" sheetId="8" r:id="rId1"/>
    <sheet name="3.4. Fin y Org" sheetId="15" r:id="rId2"/>
    <sheet name="3.4.1. Fin y Org Dif" sheetId="17" r:id="rId3"/>
    <sheet name="3.5.1. Experiencia" sheetId="18" r:id="rId4"/>
    <sheet name="3.5.2. Personal" sheetId="21" r:id="rId5"/>
    <sheet name="3.5.3. Trayectoria" sheetId="4" r:id="rId6"/>
    <sheet name="3.543. Sede" sheetId="5" r:id="rId7"/>
    <sheet name="3.5.5. Compra pública" sheetId="6" r:id="rId8"/>
    <sheet name="4. Evaluación" sheetId="9" r:id="rId9"/>
    <sheet name="4.2.1. Cap Técnica" sheetId="19" r:id="rId10"/>
    <sheet name="4.2.2. Com Espe" sheetId="20" r:id="rId11"/>
    <sheet name="4.2.3., 4.2.4., 4.2.5. Varios" sheetId="14" r:id="rId12"/>
  </sheets>
  <definedNames>
    <definedName name="_xlnm.Print_Titles" localSheetId="4">'3.5.2. Personal'!$A:$A,'3.5.2. Personal'!$1:$2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9" i="19" l="1"/>
  <c r="H9" i="19"/>
  <c r="K9" i="19"/>
  <c r="N9" i="19"/>
  <c r="Q9" i="19"/>
  <c r="T9" i="19"/>
  <c r="E17" i="19"/>
  <c r="H17" i="19"/>
  <c r="K17" i="19"/>
  <c r="N17" i="19"/>
  <c r="Q17" i="19"/>
  <c r="T17" i="19"/>
  <c r="E25" i="19"/>
  <c r="H25" i="19"/>
  <c r="K25" i="19"/>
  <c r="N25" i="19"/>
  <c r="Q25" i="19"/>
  <c r="T25" i="19"/>
  <c r="Y6" i="14"/>
  <c r="U6" i="14"/>
  <c r="Q6" i="14"/>
  <c r="M6" i="14"/>
  <c r="I6" i="14"/>
  <c r="E6" i="14"/>
  <c r="P9" i="18"/>
  <c r="Q9" i="18"/>
  <c r="Z9" i="18"/>
  <c r="Y9" i="18"/>
  <c r="X9" i="18"/>
  <c r="V9" i="18"/>
  <c r="U9" i="18"/>
  <c r="T9" i="18"/>
  <c r="N9" i="18"/>
  <c r="M9" i="18"/>
  <c r="L9" i="18"/>
  <c r="J9" i="18"/>
  <c r="I9" i="18"/>
  <c r="H9" i="18"/>
  <c r="F9" i="18"/>
  <c r="E9" i="18"/>
  <c r="D9" i="18"/>
  <c r="H50" i="21"/>
  <c r="H49" i="21"/>
  <c r="H48" i="21"/>
  <c r="H47" i="21"/>
  <c r="H46" i="21"/>
  <c r="H45" i="21"/>
  <c r="H39" i="21"/>
  <c r="H36" i="21"/>
  <c r="H33" i="21"/>
  <c r="H30" i="21"/>
  <c r="H27" i="21"/>
  <c r="H24" i="21"/>
  <c r="H18" i="21"/>
  <c r="H15" i="21"/>
  <c r="H12" i="21"/>
  <c r="H9" i="21"/>
  <c r="H6" i="21"/>
  <c r="H3" i="21"/>
  <c r="T10" i="20"/>
  <c r="S10" i="20"/>
  <c r="Q10" i="20"/>
  <c r="P10" i="20"/>
  <c r="N10" i="20"/>
  <c r="M10" i="20"/>
  <c r="K10" i="20"/>
  <c r="J10" i="20"/>
  <c r="H10" i="20"/>
  <c r="G10" i="20"/>
  <c r="E10" i="20"/>
  <c r="D10" i="20"/>
  <c r="C10" i="20"/>
  <c r="U27" i="19"/>
  <c r="R27" i="19"/>
  <c r="O27" i="19"/>
  <c r="L27" i="19"/>
  <c r="I27" i="19"/>
  <c r="F27" i="19"/>
  <c r="D27" i="19"/>
  <c r="G19" i="15"/>
  <c r="F19" i="15"/>
  <c r="E19" i="15"/>
  <c r="D19" i="15"/>
  <c r="C19" i="15"/>
  <c r="B19" i="15"/>
  <c r="G18" i="15"/>
  <c r="F18" i="15"/>
  <c r="E18" i="15"/>
  <c r="D18" i="15"/>
  <c r="C18" i="15"/>
  <c r="B18" i="15"/>
  <c r="G17" i="15"/>
  <c r="F17" i="15"/>
  <c r="E17" i="15"/>
  <c r="D17" i="15"/>
  <c r="C17" i="15"/>
  <c r="B17" i="15"/>
  <c r="G16" i="15"/>
  <c r="F16" i="15"/>
  <c r="E16" i="15"/>
  <c r="D16" i="15"/>
  <c r="C16" i="15"/>
  <c r="B16" i="15"/>
  <c r="G15" i="15"/>
  <c r="F15" i="15"/>
  <c r="E15" i="15"/>
  <c r="D15" i="15"/>
  <c r="C15" i="15"/>
  <c r="B15" i="15"/>
  <c r="G14" i="15"/>
  <c r="F14" i="15"/>
  <c r="E14" i="15"/>
  <c r="D14" i="15"/>
  <c r="C14" i="15"/>
  <c r="B14" i="15"/>
  <c r="C6" i="14"/>
  <c r="AA9" i="18" l="1"/>
  <c r="W9" i="18"/>
  <c r="S9" i="18"/>
  <c r="O9" i="18"/>
  <c r="K9" i="18"/>
  <c r="G9" i="18"/>
  <c r="G20" i="15"/>
  <c r="F20" i="15"/>
  <c r="E20" i="15"/>
  <c r="D20" i="15"/>
  <c r="C20" i="15"/>
  <c r="B20" i="15"/>
  <c r="C8" i="9"/>
  <c r="D8" i="9"/>
  <c r="E8" i="9"/>
  <c r="F8" i="9"/>
  <c r="G8" i="9"/>
  <c r="B8" i="9" l="1"/>
</calcChain>
</file>

<file path=xl/sharedStrings.xml><?xml version="1.0" encoding="utf-8"?>
<sst xmlns="http://schemas.openxmlformats.org/spreadsheetml/2006/main" count="2061" uniqueCount="622">
  <si>
    <t>OBSERVACIÓN</t>
  </si>
  <si>
    <t>REQUERIDO</t>
  </si>
  <si>
    <t>900915742-9</t>
  </si>
  <si>
    <t>FOLIO FÍSICO
N°</t>
  </si>
  <si>
    <t>900617221-5</t>
  </si>
  <si>
    <t>900245364-2</t>
  </si>
  <si>
    <t xml:space="preserve">FOLIO FÍSICO
N° 
</t>
  </si>
  <si>
    <t>900379268-9</t>
  </si>
  <si>
    <t>901193272-2</t>
  </si>
  <si>
    <t>900884541-0</t>
  </si>
  <si>
    <t>UBICACIÓN PLIEGO</t>
  </si>
  <si>
    <t>DESCRIPCIÓN REQUISITO</t>
  </si>
  <si>
    <t>APORTADO</t>
  </si>
  <si>
    <t>3,3,1</t>
  </si>
  <si>
    <t>Carta de presentación (Anexo N° 1)</t>
  </si>
  <si>
    <t>SI</t>
  </si>
  <si>
    <t>1-2</t>
  </si>
  <si>
    <t>2-4</t>
  </si>
  <si>
    <t>1-4</t>
  </si>
  <si>
    <t>3,3,2</t>
  </si>
  <si>
    <t>Copia de la cédula</t>
  </si>
  <si>
    <t>3</t>
  </si>
  <si>
    <t>6</t>
  </si>
  <si>
    <t>5-6</t>
  </si>
  <si>
    <t>3,3,3</t>
  </si>
  <si>
    <t>Certificado de existencia y representación legal (Con fecha no anterior a 1 mes a la fecha del cierre)</t>
  </si>
  <si>
    <t>8-16</t>
  </si>
  <si>
    <t>4-16</t>
  </si>
  <si>
    <t>8-17</t>
  </si>
  <si>
    <t>4-15</t>
  </si>
  <si>
    <t>4-13</t>
  </si>
  <si>
    <t>7-20</t>
  </si>
  <si>
    <t>Certificado de autorización para contratar, cuando aplique</t>
  </si>
  <si>
    <t>NA</t>
  </si>
  <si>
    <t>19-21</t>
  </si>
  <si>
    <t>21-22</t>
  </si>
  <si>
    <t>3,3,4</t>
  </si>
  <si>
    <t>Registro Único Tributario-RUT</t>
  </si>
  <si>
    <t>17-20</t>
  </si>
  <si>
    <t>17-21</t>
  </si>
  <si>
    <t>23-27</t>
  </si>
  <si>
    <t>16-20</t>
  </si>
  <si>
    <t>14-19</t>
  </si>
  <si>
    <t>23-28</t>
  </si>
  <si>
    <t>3,3,5</t>
  </si>
  <si>
    <t>Acreditación Certificación de Pagos de sistema de Seguridad Social Integral y Parafiscales</t>
  </si>
  <si>
    <t>21-24</t>
  </si>
  <si>
    <t>22-26</t>
  </si>
  <si>
    <t>29-40</t>
  </si>
  <si>
    <t>21-25</t>
  </si>
  <si>
    <t>20-24</t>
  </si>
  <si>
    <t>29-38</t>
  </si>
  <si>
    <t>3,3,6</t>
  </si>
  <si>
    <t>Registro Único de Proponentes – RUP</t>
  </si>
  <si>
    <t>25-118</t>
  </si>
  <si>
    <t>27-888</t>
  </si>
  <si>
    <t>42-141</t>
  </si>
  <si>
    <t>26-336</t>
  </si>
  <si>
    <t>25-403</t>
  </si>
  <si>
    <t>39-204</t>
  </si>
  <si>
    <t>3,3,7</t>
  </si>
  <si>
    <t>119-129</t>
  </si>
  <si>
    <t>889-893</t>
  </si>
  <si>
    <t>143-152</t>
  </si>
  <si>
    <t>503-505</t>
  </si>
  <si>
    <t>403-405</t>
  </si>
  <si>
    <t>205-224</t>
  </si>
  <si>
    <t>3,3,8</t>
  </si>
  <si>
    <t>Certificado de Procuraduría General de la Nación (Con fecha no anterior a 1 mes de la fecha del cierre)</t>
  </si>
  <si>
    <t>130-131</t>
  </si>
  <si>
    <t>894-895</t>
  </si>
  <si>
    <t>156-157</t>
  </si>
  <si>
    <t>337-338</t>
  </si>
  <si>
    <t>406-407</t>
  </si>
  <si>
    <t>225-228</t>
  </si>
  <si>
    <t>3,3,9</t>
  </si>
  <si>
    <t>Certificado de Contraloría General de la Nación (Con fecha no anterior a 1 mes de la fecha del cierre)</t>
  </si>
  <si>
    <t>132-133</t>
  </si>
  <si>
    <t>896-897</t>
  </si>
  <si>
    <t>158-159</t>
  </si>
  <si>
    <t>339-340</t>
  </si>
  <si>
    <t>408-409</t>
  </si>
  <si>
    <t>229-232</t>
  </si>
  <si>
    <t>3,3,10</t>
  </si>
  <si>
    <t>Certificado de antecedentes judiciales (Con fecha no anterior a 1 mes de la fecha del cierre)</t>
  </si>
  <si>
    <t>134</t>
  </si>
  <si>
    <t>898-899</t>
  </si>
  <si>
    <t>162</t>
  </si>
  <si>
    <t>341</t>
  </si>
  <si>
    <t>410</t>
  </si>
  <si>
    <t>233-234</t>
  </si>
  <si>
    <t>3,3,11</t>
  </si>
  <si>
    <t>Certificado del Registro Nacional de Medidas Correctivas-RNMC, donde conste que a la persona o representante legal no le han sido impuestas multas por infracción del Código de Policía o, si presenta multas (Con fecha no anterior a 1 mes de la fecha del cierre)</t>
  </si>
  <si>
    <t>135-136</t>
  </si>
  <si>
    <t>900-901</t>
  </si>
  <si>
    <t>160</t>
  </si>
  <si>
    <t>342</t>
  </si>
  <si>
    <t>411</t>
  </si>
  <si>
    <t>235-236</t>
  </si>
  <si>
    <t>3,3,12</t>
  </si>
  <si>
    <t xml:space="preserve">Certificado de la Consulta de Inhabilidades de la Ley 1918 de 2018 </t>
  </si>
  <si>
    <t>137</t>
  </si>
  <si>
    <t>161</t>
  </si>
  <si>
    <t>344</t>
  </si>
  <si>
    <t>413</t>
  </si>
  <si>
    <t>237-238</t>
  </si>
  <si>
    <t>3,3,13</t>
  </si>
  <si>
    <t>Documentación para acreditar la implementación del sistema de gestión de
seguridad en el trabajo (SG-SST)</t>
  </si>
  <si>
    <t>138-154</t>
  </si>
  <si>
    <t>903-944</t>
  </si>
  <si>
    <t>164-204</t>
  </si>
  <si>
    <t>345-373</t>
  </si>
  <si>
    <t>414-446</t>
  </si>
  <si>
    <t>239-274</t>
  </si>
  <si>
    <t>3,3,19</t>
  </si>
  <si>
    <t>Certificado REDAM</t>
  </si>
  <si>
    <t>155</t>
  </si>
  <si>
    <t>163</t>
  </si>
  <si>
    <t>343</t>
  </si>
  <si>
    <t>447</t>
  </si>
  <si>
    <t>275-276</t>
  </si>
  <si>
    <t>3,3,20</t>
  </si>
  <si>
    <t>Diligenciar formato de autorización de tratamiento de datos personales</t>
  </si>
  <si>
    <t>206-207</t>
  </si>
  <si>
    <t>374</t>
  </si>
  <si>
    <t>448-449</t>
  </si>
  <si>
    <t>277-280</t>
  </si>
  <si>
    <t>3,3,21</t>
  </si>
  <si>
    <t>Copia del Registro TIC, emitido por el MinTIC – Ministerio de Tecnologías de
la Información y las Comunicaciones</t>
  </si>
  <si>
    <t>158-160</t>
  </si>
  <si>
    <t xml:space="preserve">Verificado en el siguiente link https://bpm-integraciones.mintic.gov.co/  </t>
  </si>
  <si>
    <t>209-214</t>
  </si>
  <si>
    <t>375-379</t>
  </si>
  <si>
    <t>450-455</t>
  </si>
  <si>
    <t>281-284</t>
  </si>
  <si>
    <t xml:space="preserve">RESULTADO </t>
  </si>
  <si>
    <t>HABILITADO</t>
  </si>
  <si>
    <t xml:space="preserve"> HABILITADO</t>
  </si>
  <si>
    <t>NOMBRE DEL PROPONENTE</t>
  </si>
  <si>
    <t>Clasificación</t>
  </si>
  <si>
    <t>Mediana</t>
  </si>
  <si>
    <t>Gran Empresa</t>
  </si>
  <si>
    <t>NIT</t>
  </si>
  <si>
    <t>Corte de la información financiera</t>
  </si>
  <si>
    <t>Fecha de RUP</t>
  </si>
  <si>
    <t>Activo Corriente</t>
  </si>
  <si>
    <t>Activo Total</t>
  </si>
  <si>
    <t>Pasivo Corriente</t>
  </si>
  <si>
    <t>Pasivo Total</t>
  </si>
  <si>
    <t>Patrimonio Neto</t>
  </si>
  <si>
    <t>Utilidad Operacional</t>
  </si>
  <si>
    <t>Gastos de intereses</t>
  </si>
  <si>
    <t>LIQUIDEZ</t>
  </si>
  <si>
    <t>ENDEUDAMIENTO</t>
  </si>
  <si>
    <t>CAPITAL DE W</t>
  </si>
  <si>
    <t>% COBERTURA DE INTERESES</t>
  </si>
  <si>
    <t>% RENTABILIDAD DEL PATRIMONIO</t>
  </si>
  <si>
    <t>% RENTABILIDAD DEL ACTIVO</t>
  </si>
  <si>
    <t>3.4.1Capacidad financiera y organizacional diferenciales</t>
  </si>
  <si>
    <t>APORTA</t>
  </si>
  <si>
    <t>Folio</t>
  </si>
  <si>
    <t xml:space="preserve">NO </t>
  </si>
  <si>
    <t>NO</t>
  </si>
  <si>
    <t>NO APORTA</t>
  </si>
  <si>
    <t>CONVIEST S.A.S.</t>
  </si>
  <si>
    <t>ASF SOLUCIONES S.A.S.</t>
  </si>
  <si>
    <t>SOLUCIONES DE TECNOLOGÍA E INGENIERIA S.A.S
SDT INGENIERIA</t>
  </si>
  <si>
    <t>TICLINE S.A.S</t>
  </si>
  <si>
    <t>ELEPHAS S.A.S.</t>
  </si>
  <si>
    <t>SELTIC S.A.S.</t>
  </si>
  <si>
    <t>Contrato 1</t>
  </si>
  <si>
    <t>Contrato 2</t>
  </si>
  <si>
    <t>Contrato 3</t>
  </si>
  <si>
    <t>Observación</t>
  </si>
  <si>
    <t>-</t>
  </si>
  <si>
    <t>Contratos certificados en papel membrete ejecutados y terminados</t>
  </si>
  <si>
    <t>Cumple</t>
  </si>
  <si>
    <t>Contratos certificados inscritos en el RUP</t>
  </si>
  <si>
    <t>Contratos certificados cuyo objeto y/o alcance y/o actividades estén relacionadas con INFRAESTRUCTURA TECNOLÓGICA y TECNOLOGIAS DE LA INFORMACIÓN Y LAS COMUNICACIONES (TIC)</t>
  </si>
  <si>
    <t xml:space="preserve">Contratos certificados con entidades del sector público </t>
  </si>
  <si>
    <t xml:space="preserve">Contratos certificados cuya sumatoria sea igual o superior a SIETE MIL (7000) SMMLV </t>
  </si>
  <si>
    <t>Contratos certificados terminado en los últimos siete (7) años contados a partir del cierre de la presente invitación</t>
  </si>
  <si>
    <t xml:space="preserve">Actividades </t>
  </si>
  <si>
    <t>1). Servicios y/o suministros y/o implementación de hardware (equipos de Cómputo y/o estación de trabajo avanzada y/o accesorios y/o periféricos).</t>
  </si>
  <si>
    <t>No acredita</t>
  </si>
  <si>
    <t>Acreditada</t>
  </si>
  <si>
    <t>No cumple</t>
  </si>
  <si>
    <t>2). Servicios y/o suministros y/o implementación de software (licencias y/o nube).</t>
  </si>
  <si>
    <t>3). Servicios y/o suministros y/o implementación de infraestructura tecnológica (hiperconvergencia y/o servidores y/o almacenamiento).</t>
  </si>
  <si>
    <t>4). Servicios y/o suministro de equipo de red (switches y/o APs y/o radioenlaces y/o equipos activos de red).</t>
  </si>
  <si>
    <t>5). Servicios y/o suministros y/o implementación de telecomunicaciones (telefonía y/o fibra optica y/o video conferencia).</t>
  </si>
  <si>
    <t>6). Servicios y/o suministros y/o implementación de seguridad TI (SOC y/o NOC y/o firewall y/o WAF y/o DDOS y/o Ethical Hacking y/o Control de contenido y/o filtrado de contenido).</t>
  </si>
  <si>
    <t>Información</t>
  </si>
  <si>
    <t>En papel membrete de la entidad contratante</t>
  </si>
  <si>
    <t>Nombre de la entidad contratante.</t>
  </si>
  <si>
    <t>Nombre del Contratista.</t>
  </si>
  <si>
    <t>Objeto y número del contrato</t>
  </si>
  <si>
    <t xml:space="preserve">Fecha de inicio y fecha de terminación. </t>
  </si>
  <si>
    <t>Valor del contrato incluida sus adiciones.</t>
  </si>
  <si>
    <t>Ítems correspondientes al alcance del objeto</t>
  </si>
  <si>
    <t>Firma de quien expide la certificación.</t>
  </si>
  <si>
    <t>Datos de verificación del certificado aportado</t>
  </si>
  <si>
    <t xml:space="preserve">Códigos UNSPSC </t>
  </si>
  <si>
    <t>43-21-15 - Computadores</t>
  </si>
  <si>
    <t>43-22-17 - Equipo fijo de red y componentes</t>
  </si>
  <si>
    <t>43-22-25 - Equipo de seguridad de red</t>
  </si>
  <si>
    <t>43-22-26 - Equipo de servicio de red</t>
  </si>
  <si>
    <t>43-22-31 - Componentes y equipo de infraestructura de redes móviles y digitales</t>
  </si>
  <si>
    <t>43-22-33 - Dispositivos y equipos para instalación de conectividad de redes y Datacom</t>
  </si>
  <si>
    <t>81-11-15 - Ingeniería de software o hardware</t>
  </si>
  <si>
    <t>81-11-18 - Servicios de sistemas y administración de componentes de sistemas</t>
  </si>
  <si>
    <t>81-11-22 - Mantenimiento y soporte de software</t>
  </si>
  <si>
    <t>81-11-23 - Mantenimiento y soporte de hardware</t>
  </si>
  <si>
    <t>Comentario</t>
  </si>
  <si>
    <t>Ninguna</t>
  </si>
  <si>
    <t>RESULTADO</t>
  </si>
  <si>
    <t>3. REQUISITOS DE PARTICIPACIÓN Y HABILITACIÓN
3.5. CAPACIDAD TÉCNICA 
3.5.3. Trayectoria</t>
  </si>
  <si>
    <t>Años</t>
  </si>
  <si>
    <t>El proponente deberá acreditar por lo menos cinco (5) años de trayectoria en el mercado, a través de la fecha de la matricula del registro mercantil sede principal. Así mismo deberá diligenciar. Así mismo deberá diligenciar el ANEXO N° 9 - TRAYECTORIA</t>
  </si>
  <si>
    <t xml:space="preserve">10 años </t>
  </si>
  <si>
    <t>13 años</t>
  </si>
  <si>
    <t>17 años</t>
  </si>
  <si>
    <t>15 años</t>
  </si>
  <si>
    <t xml:space="preserve">8 años </t>
  </si>
  <si>
    <t>10 años</t>
  </si>
  <si>
    <t>CUMPLE</t>
  </si>
  <si>
    <t>3. REQUISITOS DE PARTICIPACIÓN Y HABILITACIÓN
3.5. CAPACIDAD TÉCNICA 
3.5.4. Sede, Sucursal o Agencia o Establecimiento de comercio</t>
  </si>
  <si>
    <t>Municipio</t>
  </si>
  <si>
    <t>El proponente deberá contar con una oficina principal, sucursal, establecimiento de comercio o agencia en la ciudad de Medellín o el Área Metropolitana del Valle de Aburra vigente. Para tal fin deberá diligenciar el Anexo N° 10 - Sede o sucursal o establecimiento de comercio. La información registrada en el anexo será soportada mediante el certificado de existencia y representación legal o el registro mercantil. El no cumplimiento de este requisito se considerará NO HABILITADO</t>
  </si>
  <si>
    <t>Medellin SUCURSAL CARRERA 29C #16 SUR 55 AP 1201</t>
  </si>
  <si>
    <t>Anexo 10 Folio 266</t>
  </si>
  <si>
    <t>Medellin Principal  Carrera 78 A # 54-04</t>
  </si>
  <si>
    <t>Anexo 10 Folio 1175</t>
  </si>
  <si>
    <t>Medellin Principal  Carrera 43 A 34-155 OF 713</t>
  </si>
  <si>
    <t>Anexo 10 Folio 300</t>
  </si>
  <si>
    <t>Medellin Principal  Calle 29# 41-105 of 1103</t>
  </si>
  <si>
    <t>Anexo 10 Folio 427</t>
  </si>
  <si>
    <t>Girardota Principal  Calle 7 #16-28</t>
  </si>
  <si>
    <t>Anexo 10 Folio 582</t>
  </si>
  <si>
    <t>Medellin Principal  Carrera 43 B  16-95 OF 1301</t>
  </si>
  <si>
    <t>Anexo 10 Folio 401</t>
  </si>
  <si>
    <t>ANEXO N° 11 - COMPRA PÚBLICA INNOVADORA</t>
  </si>
  <si>
    <t> </t>
  </si>
  <si>
    <t>ANEXO N°12 - COMPRA PÚBLICA SOSTENIBLE</t>
  </si>
  <si>
    <t>ANEXO N°13- COMPRA PÚBLICA SOCIALMENTE RESPONSABLE</t>
  </si>
  <si>
    <t>Capacidad técnica</t>
  </si>
  <si>
    <t>Competencias Especializadas</t>
  </si>
  <si>
    <t>Emprendimiento de Mujeres</t>
  </si>
  <si>
    <t>Personal con discapacidad</t>
  </si>
  <si>
    <t>Estímulo a la industria Nacional Colombiana</t>
  </si>
  <si>
    <t>TOTAL PUNTOS</t>
  </si>
  <si>
    <t>ÍTEM</t>
  </si>
  <si>
    <t>CAPACIDAD TÉCNICA</t>
  </si>
  <si>
    <t>PUNTAJE MAXIMO EVALUABLE</t>
  </si>
  <si>
    <t>Puntos</t>
  </si>
  <si>
    <t>A</t>
  </si>
  <si>
    <t>B</t>
  </si>
  <si>
    <t>C</t>
  </si>
  <si>
    <t>D</t>
  </si>
  <si>
    <t>E</t>
  </si>
  <si>
    <t xml:space="preserve">TOTAL </t>
  </si>
  <si>
    <t>ITEM</t>
  </si>
  <si>
    <t>CRITERIO</t>
  </si>
  <si>
    <t>APORTO</t>
  </si>
  <si>
    <t>PUNTAJE</t>
  </si>
  <si>
    <t>FOLIO</t>
  </si>
  <si>
    <t>OBSERVACIONES</t>
  </si>
  <si>
    <t>4.2.3.</t>
  </si>
  <si>
    <t xml:space="preserve">SE COMPROMETEN A CONTRATAR AL MENOS EL 40% DE EMPLEADOS COLOMBIANOS </t>
  </si>
  <si>
    <t xml:space="preserve">SE COMPROMETEN A CONTRATAR AL MENOS EL 100% DE EMPLEADOS COLOMBIANOS </t>
  </si>
  <si>
    <t xml:space="preserve">SE COMPROMETEN A CONTRATAR AL MENOS EL 50% DE EMPLEADOS COLOMBIANOS </t>
  </si>
  <si>
    <t>4.2.4.</t>
  </si>
  <si>
    <t>NO FUE APORTADO</t>
  </si>
  <si>
    <t xml:space="preserve">NO FUE APORTADO </t>
  </si>
  <si>
    <t>4.2.5.</t>
  </si>
  <si>
    <t>Emprendimientos y empresas de mujeres</t>
  </si>
  <si>
    <t>305-319</t>
  </si>
  <si>
    <t>si</t>
  </si>
  <si>
    <t>1436-1516</t>
  </si>
  <si>
    <t>363-371</t>
  </si>
  <si>
    <t>507-514</t>
  </si>
  <si>
    <t>457- 477</t>
  </si>
  <si>
    <t>TOTAL</t>
  </si>
  <si>
    <t>Competencia</t>
  </si>
  <si>
    <t>REQUERIMIENTO</t>
  </si>
  <si>
    <t>Aporta</t>
  </si>
  <si>
    <t>Servicios y/o suministro de equipos de red</t>
  </si>
  <si>
    <t>Presenta certificación de experiencia expedida por entidad pública o privada.</t>
  </si>
  <si>
    <t>El objeto y/o alcance del contrato incluye actividades de suministro y/o instalación y/o servicios de Networking y/o WIFI.</t>
  </si>
  <si>
    <t>El contrato se encuentra inscrito en el Registro Único de Proponentes (RUP).</t>
  </si>
  <si>
    <t>El contrato fue ejecutado dentro de los últimos cinco (5) años contados a partir de la fecha de cierre del proceso.</t>
  </si>
  <si>
    <t>La certificación permite verificar el valor ejecutado del contrato.</t>
  </si>
  <si>
    <t>El valor ejecutado del contrato es igual o superior a 350 SMMLV.</t>
  </si>
  <si>
    <t>La información de la certificación es consistente con la información registrada en el RUP.</t>
  </si>
  <si>
    <t>Servicios y/o suministro de computadores y/o de servidores y/o almacenamiento</t>
  </si>
  <si>
    <t>El objeto y/o alcance del contrato incluye actividades de suministro y/o instalación y/o servicios de computadores y/o servidores y/o almacenamiento.</t>
  </si>
  <si>
    <t>El valor ejecutado del contrato es igual o superior a 200 SMMLV.</t>
  </si>
  <si>
    <t>Servicios y/o suministro de seguridad TI y/o SOC y/o NOC y/o mesa de ayuda</t>
  </si>
  <si>
    <t>El objeto y/o alcance del contrato incluye servicios y/o suministros de Seguridad TI y/o SOC y/o NOC y/o Mesa de Ayuda.</t>
  </si>
  <si>
    <t>SOLUCIONES DE TECNOLOGÍA E INGENIERIA S.A.S - SDT INGENIERIA</t>
  </si>
  <si>
    <t>Cantidad de certificaciones</t>
  </si>
  <si>
    <t>Puntaje</t>
  </si>
  <si>
    <t>Networking y/o Datacenter</t>
  </si>
  <si>
    <t>Cableado Estructurado e Infraestructura Pasiva</t>
  </si>
  <si>
    <t>SD-WAN</t>
  </si>
  <si>
    <t>Seguridad Informática</t>
  </si>
  <si>
    <t>Respaldo Eléctrico</t>
  </si>
  <si>
    <t>F</t>
  </si>
  <si>
    <t>Video</t>
  </si>
  <si>
    <t>G</t>
  </si>
  <si>
    <t>Radio Enlaces</t>
  </si>
  <si>
    <t>Lenovo - F#281, Ruckus - F#282</t>
  </si>
  <si>
    <t>Ruckus - F#1420, Huawei - F#1421, Lenovo - F#1422</t>
  </si>
  <si>
    <t>Ruckus - F#344, Huawei - F#345, Lenovo - F#346</t>
  </si>
  <si>
    <t>Ruckus - F#485, Huawei - F#486, Lenovo - F#487</t>
  </si>
  <si>
    <t>Huawei - F#646, Lenovo - F#647, Ruckus - F#648</t>
  </si>
  <si>
    <t>Huawei - F#433, Lenovo - F#435</t>
  </si>
  <si>
    <t>CommScope - Netconnect - F#283, Leviton - F#284</t>
  </si>
  <si>
    <t>Leviton - F#1423, CommScope - Netconnect - F#1424</t>
  </si>
  <si>
    <t>Leviton - F#347, CommScope - Netconnect - F#348</t>
  </si>
  <si>
    <t>Leviton - F#488, CommScope - Netconnect - F#489, CommScope - Systimax - F#490</t>
  </si>
  <si>
    <t>CommScope - Netconnect - F#649, Leviton - F#650</t>
  </si>
  <si>
    <t>Leviton - F#435</t>
  </si>
  <si>
    <t>Huawei - F#349, Peplink - F#350, Fortinet - F#351</t>
  </si>
  <si>
    <t>Huawei - F#491, Peplink - F#492, Fortinet - F#493</t>
  </si>
  <si>
    <t>Fortinet - F#651, Peplink - F#652, Huawei - F#646</t>
  </si>
  <si>
    <t>Fortinet - F#441, Peplink - F#439, Huawei - F#437</t>
  </si>
  <si>
    <t>Appgate - F#287, Fortinet - F#288</t>
  </si>
  <si>
    <t>Fortinet - F#1426, Appgate - F#1428</t>
  </si>
  <si>
    <t>Fortinet - F#352, Appgate - F#353</t>
  </si>
  <si>
    <t>Fortinet - F#494, Appgate - F#495</t>
  </si>
  <si>
    <t>Fortinet - F#651, Appgate - F#653</t>
  </si>
  <si>
    <t>Fortinet - F#443</t>
  </si>
  <si>
    <t>EATON - F#289, Schneider Electric - F#290</t>
  </si>
  <si>
    <t>EATON - F#1429, Schneider Electric - F#1430</t>
  </si>
  <si>
    <t>EATON - F#354, Schneider Electric - F#355</t>
  </si>
  <si>
    <t>EATON - F#496, Schneider Electric - F#497</t>
  </si>
  <si>
    <t>EATON - F#654, Schneider Electric - F#655</t>
  </si>
  <si>
    <t>EATON - F#445</t>
  </si>
  <si>
    <t>LG Electronics - F#291, Onescreen - F#292</t>
  </si>
  <si>
    <t>Onescreen - F#356, Huawei - F#357, LG Electronics - F#358</t>
  </si>
  <si>
    <t>Onescreen - F#498, LG Electronics - F#499</t>
  </si>
  <si>
    <t>Onescreen - F#656, LG Electronics - F#657, Huawei - F#646</t>
  </si>
  <si>
    <t>Onescreen - F#447, LG Electronics - F#451, Huawei - F#449</t>
  </si>
  <si>
    <t>Ligowave - F#1433, Cambium Networks - F#1434, Telrad - F#1435</t>
  </si>
  <si>
    <t>Ligowave - F#359, Cambium Networks - F#360, Telrad - F#361</t>
  </si>
  <si>
    <t>Ligowave - F#500, Cambium Networks - F#501, Telrad - F#502</t>
  </si>
  <si>
    <t>Ligowave - F#659, Cambium Networks - F#658</t>
  </si>
  <si>
    <t>Ligowave - F#453, Cambium Networks - F#455</t>
  </si>
  <si>
    <t>4. CAPITULO - EVALUACIÓN DE LAS PROPUESTAS Y SELECCIÓN DE ALIADOS PROVEEDORES
4.2. FACTORES DE EVALUACIÓN
4.2.1. Capacidad técnica – 343 puntos</t>
  </si>
  <si>
    <t>4. CAPITULO - EVALUACIÓN DE LAS PROPUESTAS Y SELECCIÓN DE ALIADOS PROVEEDORES
4.2. FACTORES DE EVALUACIÓN
4.2.2. Competencias especializadas – 525 puntos</t>
  </si>
  <si>
    <t>4. CAPITULO - EVALUACIÓN DE LAS PROPUESTAS Y SELECCIÓN DE ALIADOS PROVEEDORES
4.2. FACTORES DE EVALUACIÓN</t>
  </si>
  <si>
    <t>Factor de Evaluación</t>
  </si>
  <si>
    <t>3. CAPÍTULO – REQUISITOS DE PARTICIPACIÓN Y HABILITACIÓN
3.5. CAPACIDAD TÉCNICA
3.5.1. Experiencia Habilitante</t>
  </si>
  <si>
    <t>3. CAPÍTULO – REQUISITOS DE PARTICIPACIÓN Y HABILITACIÓN
3.4. CAPACIDAD FINANCIERA Y ORGANIZACIONAL</t>
  </si>
  <si>
    <t>3. CAPÍTULO – REQUISITOS DE PARTICIPACIÓN Y HABILITACIÓN
3.3. CAPACIDAD JURÍDICA</t>
  </si>
  <si>
    <t>Verificación</t>
  </si>
  <si>
    <t>DIRECTOR DE PROYECTOS</t>
  </si>
  <si>
    <t>PROPONENTE</t>
  </si>
  <si>
    <t>Nombre y apellidos</t>
  </si>
  <si>
    <t>Profesión</t>
  </si>
  <si>
    <t>Especialidad</t>
  </si>
  <si>
    <t>Tarjeta Profesional</t>
  </si>
  <si>
    <t>Fecha Matricula</t>
  </si>
  <si>
    <t xml:space="preserve">PARÁMETRO DE TIEMPO (cierre SPO) EXPERENCIA GENERAL </t>
  </si>
  <si>
    <t>EXPERIENCIA GENERAL DE TIEMPO (AÑOS)</t>
  </si>
  <si>
    <t>N° PRYECTOS PRESENTADOS (EXP Especifica)</t>
  </si>
  <si>
    <t xml:space="preserve">ENTIDAD </t>
  </si>
  <si>
    <t>PROYECTO</t>
  </si>
  <si>
    <t>CARGO DESEMPEÑADO</t>
  </si>
  <si>
    <t>Nombre y cargo de la persona que certifica</t>
  </si>
  <si>
    <t>CUMPLE / NO CUMPLE CERTIFICADO EX ESPECIFICA</t>
  </si>
  <si>
    <t>CONSENTIMIENTO PERSONAL</t>
  </si>
  <si>
    <t>FOTOCOPIA DIPLOMA DE GRADO</t>
  </si>
  <si>
    <t>HOJA DE VIDA</t>
  </si>
  <si>
    <t>ANEXO</t>
  </si>
  <si>
    <t>CUMPLE / NO CUMPLE</t>
  </si>
  <si>
    <t>CARLOS GIOVANI DIAZ RUEDA</t>
  </si>
  <si>
    <t xml:space="preserve">Ingeniero Electronico </t>
  </si>
  <si>
    <t>Especialización en gerencia de proyectos</t>
  </si>
  <si>
    <t>CN206-52796</t>
  </si>
  <si>
    <t>09/05/2007</t>
  </si>
  <si>
    <t>250-254</t>
  </si>
  <si>
    <t xml:space="preserve">ANDRES FELIPE PEREZ SIERRA </t>
  </si>
  <si>
    <t xml:space="preserve">Ingeniero de Sistemas </t>
  </si>
  <si>
    <t xml:space="preserve">Especializacion en Gerencia para Ingenieros </t>
  </si>
  <si>
    <t>05255-299013</t>
  </si>
  <si>
    <t>19/03/2015</t>
  </si>
  <si>
    <t>ASF- Corporacion Universidad Lasallista - Contrato ASF-25-308</t>
  </si>
  <si>
    <t xml:space="preserve">Suministro, implementacion configuracion y puesta en produccion de la nueva infraestructura de servidores para la Corporacion Unilasallista, incluyendo la migracion controlada de servicios, acompañamiento, licensamiento, soporte especializado y todas las actividades necesarias para la entrada de opreacion del nuevo ambiente de computo institucional </t>
  </si>
  <si>
    <t xml:space="preserve">Director Tecnico </t>
  </si>
  <si>
    <t xml:space="preserve">Karen Gallegpo Diaz -Represnetante Legal </t>
  </si>
  <si>
    <t>1184-1311</t>
  </si>
  <si>
    <t>ASF- Terminales de Transporte de Medellin S.A.S - Contrato 140-2024</t>
  </si>
  <si>
    <t>Adquisicion, instalacion, configuaracion y migracion de una solucion de datacenter con tecnologia de hiperconvergencia para terminales de transporte de Medellin S.A</t>
  </si>
  <si>
    <t>ASF- Thinkit - Contrato ASF-24-227</t>
  </si>
  <si>
    <t>Suminstrar las licencias de Ciberseguridad para el SOC y NOC de la alcaldia de Envigado</t>
  </si>
  <si>
    <t>JOSE FRANCISCO TERAN MOSQUERA</t>
  </si>
  <si>
    <t>Especializacion en Gerencia en Proyectos de Telecomunicaciones</t>
  </si>
  <si>
    <t>CU206-7772</t>
  </si>
  <si>
    <t>15/02/1995</t>
  </si>
  <si>
    <t>Empresa de telecomunicaciones de Popayan S.A EMTEL E.S,P  Contrato 050 del 21 de enero de 2022</t>
  </si>
  <si>
    <t xml:space="preserve">Prestar los servicios profesionales especializados enel proceso de integracion tecnologica como gerente de proyectos </t>
  </si>
  <si>
    <t xml:space="preserve">Gerente de Proyectos </t>
  </si>
  <si>
    <t xml:space="preserve">Maria Cladia Valdivieso Beltran - Jefe Oficina Asesora Juridica 
consuelo Amparo Chantre Hoyos - Directora Administrativa </t>
  </si>
  <si>
    <t>245-271</t>
  </si>
  <si>
    <t>CERAGON- Contrato  420000 2580 Empresa de Telecomunicaciones de Bogota - ETB</t>
  </si>
  <si>
    <t>Servicios de operaciones del centro de gestion / Mesa de servisios de la red Tics</t>
  </si>
  <si>
    <t xml:space="preserve">Gerente de Servicios &amp; proyectos </t>
  </si>
  <si>
    <t xml:space="preserve">Adolfo Acero Castro - Gerente Financiero Administrativo </t>
  </si>
  <si>
    <t xml:space="preserve">CERAGON- Contrato  2781 Telefonica  antes Bellsoutth Colombia </t>
  </si>
  <si>
    <t xml:space="preserve">Servcio de mantenimiento preventivo y correctivo de las tecnologias de la informacion y comunicaciones TICs, Incluyendo el suministro de repuestos, ala red de microondas Nera SDH y PDH a nivel nacional, alos sistemas de gestion, a los equipos de nergia y a los multiplexores </t>
  </si>
  <si>
    <t>Administrador del Proyecto - Coordinaor de O&amp;M</t>
  </si>
  <si>
    <t>VERONICA HINESTROZA MARIN</t>
  </si>
  <si>
    <t>Ingenirera en Telecomunicaciones</t>
  </si>
  <si>
    <t>Especialista en Gerencia de Mantenimiento</t>
  </si>
  <si>
    <t>AN290-102431</t>
  </si>
  <si>
    <t>02/05/2014</t>
  </si>
  <si>
    <t xml:space="preserve">TICLINE - 4600092051 - Secretaria de Suminitros y Servicios </t>
  </si>
  <si>
    <t xml:space="preserve">Servicio de suscripcion al soporte, actualizacion y suminstro de elementos para la plataforma de red inalambrica  </t>
  </si>
  <si>
    <t xml:space="preserve">Subdirectora de Servicios </t>
  </si>
  <si>
    <t xml:space="preserve">Maria Alejandra Grajales - Lider de talento Humano </t>
  </si>
  <si>
    <t>432-448</t>
  </si>
  <si>
    <t xml:space="preserve">TICLINE - 4600101302- Secretaria de Suminitros y Servicios </t>
  </si>
  <si>
    <t xml:space="preserve">Adquirir Soporte y actualizacion para la platafroma de la red inalambrica </t>
  </si>
  <si>
    <t>TICLINE - 346 de 2024 - Area Metropolitana del Valle de Aburra</t>
  </si>
  <si>
    <t xml:space="preserve">Adquisicion de dispositivos WIFI, Servicios conexos y demas elementos complementarios, para la sede principal del Area Metropolitana del Valle de Aburra, Oficinas de incicla, prque metropolitana de las aguas y CAVR Fauna </t>
  </si>
  <si>
    <t>OSCAR ARMANDO ATERHORTUA MARTINEZ</t>
  </si>
  <si>
    <t xml:space="preserve">Especialización en telecomunicaciones </t>
  </si>
  <si>
    <t>AN206-36641</t>
  </si>
  <si>
    <t>03/02/2003</t>
  </si>
  <si>
    <t>Director y/o Gerente de Proyecto</t>
  </si>
  <si>
    <t xml:space="preserve">David Alejandro Cataño - Representante Legal </t>
  </si>
  <si>
    <t>527-539</t>
  </si>
  <si>
    <t>SANTIAGO RAYO GARCIA</t>
  </si>
  <si>
    <t>AN206-82764</t>
  </si>
  <si>
    <t>03/04/2012</t>
  </si>
  <si>
    <t xml:space="preserve">Gerente tecnico- Direccion de proyectos </t>
  </si>
  <si>
    <t>337-364</t>
  </si>
  <si>
    <t>DIRECTOR TECNICO</t>
  </si>
  <si>
    <t>LEONARDO VALENCIA MAYORGA</t>
  </si>
  <si>
    <t xml:space="preserve">Master Universitario en Seguridad Informatica </t>
  </si>
  <si>
    <t>25836-004284</t>
  </si>
  <si>
    <t>21/07/2005</t>
  </si>
  <si>
    <t>255 - 259</t>
  </si>
  <si>
    <t xml:space="preserve">OSCAR MANUEL MONTOYA PINEDA </t>
  </si>
  <si>
    <t>ingeniero Electronico</t>
  </si>
  <si>
    <t>Especializaion en Telecomunicaciones</t>
  </si>
  <si>
    <t>CN206-51563</t>
  </si>
  <si>
    <t>15/02/2007</t>
  </si>
  <si>
    <t>COINSI- Contrato No. 608756 UPB-Coninsa RH</t>
  </si>
  <si>
    <t xml:space="preserve">Suministro e  instalacion de cableado estructurado para Voz. Datos y CCTV del bloque 11 de inginerias UPB (Ulas Profesores y Auditorio </t>
  </si>
  <si>
    <t>Coordinador de Redes y Lider de TICS</t>
  </si>
  <si>
    <t xml:space="preserve">Juan David Ossa Hoyos -Represnetante Legal 
Orley Molina -Director de Gestion Humana </t>
  </si>
  <si>
    <t>1312-1326</t>
  </si>
  <si>
    <t>COINSI- Contrato No. UPB 05/065 Mensula Ingenieros - UPB-</t>
  </si>
  <si>
    <t xml:space="preserve">Suministro, instalacion y configuracion de redes logicas voz y datos 947 puntos laboratorio del bloque 11 de ingenierias Etapa 2 del efificio de la Universidad Pontificia Bolivariana de Medellin Sede Laureles </t>
  </si>
  <si>
    <t xml:space="preserve">COINSI- Contrato No. 2018-146 reforma datcenter camara de comercio de Medellin </t>
  </si>
  <si>
    <t xml:space="preserve">Diseño e implementacion para la medrnizacion y renovacion del centro de computo de la camra de comercio de Medellin para Antioquia </t>
  </si>
  <si>
    <t>OSVALDO RAFAEL PUELLO FLOREZ</t>
  </si>
  <si>
    <t xml:space="preserve">Magister en Ingenieria de Sistemas y computacion </t>
  </si>
  <si>
    <t>08255-221588</t>
  </si>
  <si>
    <t>13/02/2012</t>
  </si>
  <si>
    <t xml:space="preserve">SDT Ingenieria - INFOTIC </t>
  </si>
  <si>
    <t xml:space="preserve"> Presentar e implementar el servicio de conectivdad a instituciones educativas oficiales del muncipio de Sahagun</t>
  </si>
  <si>
    <t>Director Monteria</t>
  </si>
  <si>
    <t xml:space="preserve">Diana Maria Garzon - Directora de talento humano </t>
  </si>
  <si>
    <t>272-289</t>
  </si>
  <si>
    <t>SDT Ingenieria - Empresa de recursos Tecnologicos S.A - ESP</t>
  </si>
  <si>
    <t xml:space="preserve">Prestacion de servicios de internet (conectividad) a 36 instituciones Educativas oficilaes del municipio de Sahagun - Cordoba </t>
  </si>
  <si>
    <t xml:space="preserve">Adquisicion y suministro de la infraestructura tecnologica para el servicio de contectividad y fortalecimiento del sistema educativo con la implementacion n las instituciones educativas publicas del departamento del valle del cauca </t>
  </si>
  <si>
    <t xml:space="preserve">RAFAEL ALBERTO HERRERA RESTREPO </t>
  </si>
  <si>
    <t>Especialista en ciencias electronicas e informaticas: Area Telematica</t>
  </si>
  <si>
    <t>AN206-36451</t>
  </si>
  <si>
    <t>20/11/2002</t>
  </si>
  <si>
    <t>TICLINE - 437 de 2025 - Area Metropolitana del Valle de Aburra</t>
  </si>
  <si>
    <t>Adquisicion, instalacion, configuracion, migracion y puesta en funcionamiento de dispositivos de hardware y elementos de software para el fortalecimiento de la plataforma tecnologica del Area Metropolitana del Valle de Aburra</t>
  </si>
  <si>
    <t>Gerente</t>
  </si>
  <si>
    <t>448-462</t>
  </si>
  <si>
    <t xml:space="preserve">TICLINE - 118-2024- Enviaseo </t>
  </si>
  <si>
    <t xml:space="preserve">Servicio de instalacion, puesta en funcionamiento y soporte de siete (7) puntos wifi en el municipio de Envigado - Antioquia </t>
  </si>
  <si>
    <t xml:space="preserve">TICLINE - Contrato 14038 - INSITEL </t>
  </si>
  <si>
    <t xml:space="preserve">Suministro e instalacion de una solucion de conectividad para hasta cincuenta (50) instituciones educativas I.E. ubicaas la zona Norte de colombia </t>
  </si>
  <si>
    <t>FELIPE ANDRES GARZON PAEZ</t>
  </si>
  <si>
    <t xml:space="preserve">Especializacion en Servicios y redes de telecomunicaciones </t>
  </si>
  <si>
    <t>AN206-72666</t>
  </si>
  <si>
    <t>08/10/2010</t>
  </si>
  <si>
    <t>ANEXU</t>
  </si>
  <si>
    <t xml:space="preserve">Diseñar, implementar, integrar y poner en operación soluciones de infrastructutra tecnologica y telecomunicaciones, incluyendo redes de datos, plataforma de conectividad, sistemas de monitoreo y herramientas tecnologicas destinadas al fortalecimiento de losproyectos institucionales y la transformacion digital de la entidad. </t>
  </si>
  <si>
    <t xml:space="preserve">Director y/o Gerente de proyectos </t>
  </si>
  <si>
    <t xml:space="preserve">Carlos Alberto Florez - Representante Legal </t>
  </si>
  <si>
    <t>541-553</t>
  </si>
  <si>
    <t xml:space="preserve">Suministrar, instalar, configuarar y soportar infaestructura de tecnologias de la informacion y las comunicaciones (TIC), compuesta por equipos de Networking, plataformas de administracion, sistemas de seguridad tecnologica y componentes de conectividad para garantizar la disponibilidad y continuidad de los servicios tecnologicos </t>
  </si>
  <si>
    <t xml:space="preserve">Implementar una solucion integarl de infraestuctura tecnologica orientada al procedimiento, almacenamiento, trasmisión y gestion de informacion, mediante la integracion de redes de comunicaciones, plataformas tecnologicas y sistemas especializados de operacion y monitoreo </t>
  </si>
  <si>
    <t xml:space="preserve">MELISSA ACOSTA GIRALDO </t>
  </si>
  <si>
    <t>Ingeniero Electronica</t>
  </si>
  <si>
    <t>Especialización en gerencia de sistemas  tecnología</t>
  </si>
  <si>
    <t>AN206-100050</t>
  </si>
  <si>
    <t>30/01/2014</t>
  </si>
  <si>
    <t>Coordinadora de proyectos- PM Proyecto</t>
  </si>
  <si>
    <t>365-382</t>
  </si>
  <si>
    <t>PROFESIONAL SG.SST</t>
  </si>
  <si>
    <t>Curso Capacitación Virtual</t>
  </si>
  <si>
    <t>Licencia de SST</t>
  </si>
  <si>
    <t>Fecha Obtención Título</t>
  </si>
  <si>
    <t>PARÁMETRO DE TIEMPO (cierre SPO)</t>
  </si>
  <si>
    <t>N° CONTRATOS PRESENTADOS (EXP Especifica)</t>
  </si>
  <si>
    <t>CONVIEST S.A.S</t>
  </si>
  <si>
    <t>DIANA MARCELA SANCHEZ PEREZ</t>
  </si>
  <si>
    <t xml:space="preserve">INGENIERO EN SEGURIDAD Y SALUD PARA EL TRABAJO </t>
  </si>
  <si>
    <t>50 horas - Fecha Expedición:19/07/2019
20 horas - Fecha Expedición: 27/01/2026</t>
  </si>
  <si>
    <t>15/05/2019 al 15/05/2029</t>
  </si>
  <si>
    <t>29/03/2019</t>
  </si>
  <si>
    <t>260-264</t>
  </si>
  <si>
    <t>ASF SOLUCIONES S.A.S</t>
  </si>
  <si>
    <t xml:space="preserve">DIOFAN ANDRES MARIN ZAPATA </t>
  </si>
  <si>
    <t>ESPECIALISTA EN SEGURIDAD Y SALUD EN EL TRABAJO - Acta de Grado 40860</t>
  </si>
  <si>
    <t>14/10/2016 al  14/10/2026</t>
  </si>
  <si>
    <t>27/05/2016</t>
  </si>
  <si>
    <t>Residente SST</t>
  </si>
  <si>
    <t>1327- 1364</t>
  </si>
  <si>
    <t>SOLUCIOBES DE TECNOLOGIA E INGENIERIA SAS</t>
  </si>
  <si>
    <t>JHON ALEJANDRO GUTIERRES DIAZ</t>
  </si>
  <si>
    <t>PROFESIONAL DE ADMINISTRACIÓN DE SEGURIDAD Y SALUD EN EL TRABAJO - SST</t>
  </si>
  <si>
    <t>50 horas - Fecha Expedición:23/09/2020
20 horas - Fecha Expedición: 01/02/2024</t>
  </si>
  <si>
    <t>29/06/2023 AL 29/06/2033</t>
  </si>
  <si>
    <t>14/04/2023</t>
  </si>
  <si>
    <t>290-296</t>
  </si>
  <si>
    <t>MAIDY LICETH BONILLA ZUÑIGA</t>
  </si>
  <si>
    <t xml:space="preserve">PROFESIONAL EN SALUD OCUPACIONAL </t>
  </si>
  <si>
    <t>20 horas - Fecha Expedición: 18/05/2026</t>
  </si>
  <si>
    <t>11/11/2016 AL 11/11/2036</t>
  </si>
  <si>
    <t>01/10/2016</t>
  </si>
  <si>
    <t>TICLINE - UNE EPM- ORDEN 26441 PEDIDO 4300072208 CONTRATO 4210000873</t>
  </si>
  <si>
    <t xml:space="preserve">Servicios de operación, mantenimientoo, administracion y prestacion de servicios de conectividad a internet en la infraestructura tecnologica de las sedes educativas ubicadas en sector rural del departamento de Antioquia </t>
  </si>
  <si>
    <t>Coordinadora de SGI</t>
  </si>
  <si>
    <t>Maria Alejandra Grajales - Lider de talento Humano</t>
  </si>
  <si>
    <t>463-473</t>
  </si>
  <si>
    <t>ELEPHAS S.A.S</t>
  </si>
  <si>
    <t>DEISY TATIANA ALZATE USUGA</t>
  </si>
  <si>
    <t>50 horas - Fecha Expedición: 31/05/2018.
20 horas - Fecha Expedición: 24/02/2025.</t>
  </si>
  <si>
    <t>05/09/2023 al  05/09/2033</t>
  </si>
  <si>
    <t>26/06/2023</t>
  </si>
  <si>
    <t>Profesional responsable del sistema de gestion de seguridad y salud en el trabajo  (SG-SST)</t>
  </si>
  <si>
    <t>554-569</t>
  </si>
  <si>
    <t>SELTIC S.A.S</t>
  </si>
  <si>
    <t>MAGDA NATALIA RODRIGUEZ JIMENEZ</t>
  </si>
  <si>
    <t>PROFESIONAL DE ADMINISTRACIÓN DE SEGURIDAD Y SALUD EN EL TRABAJO - SST
Acta individual de grado N° 110</t>
  </si>
  <si>
    <t>20 horas - Fecha Expedición: 31/07/2024.</t>
  </si>
  <si>
    <t>05/10/2018 al 05/10/2028</t>
  </si>
  <si>
    <t>13/09/2018</t>
  </si>
  <si>
    <t>Coordinadora de SST y SIG</t>
  </si>
  <si>
    <t>383-396</t>
  </si>
  <si>
    <t>La certificación corresponde a un contrato ejecutado.</t>
  </si>
  <si>
    <t>Con fundamento en los artículos 2.2.1.2.4.2.14 y 2.2.1.2.4.2.15, respecto a emprendimientos y empresas de mujeres, en el artículo 2.2.1.2.4.2.18, respecto de las Mipyme adicionados por el artículo 3 del Decreto 1860 de 2021, y el articulo 2.2.1.2.4.2.7.3. del Decreto 1082 de 2015 para emprendimientos y empresas de persona con discapacidad, las Entidades Estatales no sometidas al Estatuto General de Contratación de la Administración Pública establecerán condiciones habilitantes diferenciales que promuevan y faciliten la participación en los procedimientos de selección competitivos. En este sentido, para el presente proceso se establecen los criterios diferenciales descritos a continuación para los indicadores financieros y organizacionales</t>
  </si>
  <si>
    <t>Garantía para cubrir los riesgos derivados del incumplimiento del ofrecimiento: Se deberá anexar garantía de seriedad de la propuesta, a favor de la “EMPRESA PARA LA SEGURIDAD Y SOLUCIONES URBANAS – ESU”, con NIT. 890.984.761-8, constituida ante una compañía de seguros o entidad bancaria legalmente establecida en Colombia, o patrimonio autónomo, y que contenga los siguientes aspectos:
-Valor asegurado: Equivalente al diez por ciento (10%) del valor presentado en la propuesta economica 
-Vigencia: Tres (3) meses, contados a partir de la fecha de cierre del proceso contractual.
-Tomador y/o afianzado: La garantía deberá tomarse con el nombre o razón social que figura en el Certificado de Existencia y Representación Legal expedido por la Cámara de Comercio.
-Asegurado y beneficiario: Empresa para la Seguridad y Soluciones Urbanas – ESU.
Objeto y numero del proceso.
-Firmas del tomador y de la aseguradora que la expide.</t>
  </si>
  <si>
    <t>PROPONENTE 1</t>
  </si>
  <si>
    <t>PROPONENTE 2</t>
  </si>
  <si>
    <t>PROPONENTE 3</t>
  </si>
  <si>
    <t>PROPONENTE 4</t>
  </si>
  <si>
    <t>PROPONENTE 5</t>
  </si>
  <si>
    <t>PROPONENTE 6</t>
  </si>
  <si>
    <t>3. REQUISITOS DE PARTICIPACIÓN Y HABILITACIÓN
3.5. CAPACIDAD TÉCNICA
3.5.5. Cumplimiento compra publica innovadora, sostenible y socialmente responsable</t>
  </si>
  <si>
    <t>Huawei - F#285, Peplink - F#286</t>
  </si>
  <si>
    <t>Peplink - F#1425</t>
  </si>
  <si>
    <t>Onescreen - F#1431, LG Electronics - F#1432</t>
  </si>
  <si>
    <t>Cambium Networks - F#293, Ligowave - F#294, Telrad - F#295</t>
  </si>
  <si>
    <t>INSTITUTO GEOGRÁFICO AGUSTÍN  CODAZZI – IGAC
Adquisición e instalación de productos de tecnología para el Instituto Geográfico  Agustín Codazzi – COPIAS DE RESPALDO  con destino al IGAC</t>
  </si>
  <si>
    <t>PROJECT MANAGER</t>
  </si>
  <si>
    <t>JUAN JOSE DUARTE AVENDAÑO 
Profesional de nómina y talento humano</t>
  </si>
  <si>
    <t>Subsanado</t>
  </si>
  <si>
    <t>CONVIEST S.A.S. - AND-012-2025</t>
  </si>
  <si>
    <t>Contrato No. 2139 de 2024 – Unidad Nacional de Protección (UNP) 
Contratar la gestión integral de los servicios tecnológicos de la UNP.</t>
  </si>
  <si>
    <t xml:space="preserve">COORDINADOR DE PROYECTO </t>
  </si>
  <si>
    <t xml:space="preserve">LUISA FERNANDA PUERTO CAÑAS 
Generalista de talento humano </t>
  </si>
  <si>
    <t>Contrato No. 2186 de 2024 – Unidad Nacional de Protección (UNP) 
Contratar la gestión integral de los servicios tecnológicos de la UNP.</t>
  </si>
  <si>
    <t>Contrato No. AND-012-2025 – Agencia Nacional Digital (AND) 
 Adquisición, instalación, configuración y puesta en funcionamiento una solución de Firewall, WAF y DDOS de acuerdo con las especificaciones técnicas requeridas por la Agencia Nacional Digital - AND.</t>
  </si>
  <si>
    <t>CONVIEST S.A.S. - Contrato: 2527 de  2024</t>
  </si>
  <si>
    <t>CONVIEST S.A.S. - Contrato: 2139 de 2024</t>
  </si>
  <si>
    <t>CONVIEST S.A.S. - Contrato: 2186 de 2024</t>
  </si>
  <si>
    <t>Contrato No. 2527 de 2024 – Unidad Nacional de Protección (UNP) 
Adquisición de una solución integral de infraestructura de tecnologías de la información con destino a la Unidad de Protección Nacional - UNP, para fortalecer y optimizar las capacidades TI actualides de la entidad.</t>
  </si>
  <si>
    <t>RESPONSABLE DEL SG-SST</t>
  </si>
  <si>
    <t xml:space="preserve">LUISA FERNANDA PUERTO CAÑAS 
Generalista de Talento Humano </t>
  </si>
  <si>
    <t>Heimcore - 32191 DE 2024</t>
  </si>
  <si>
    <t xml:space="preserve">32191 DE 2024 - INSTITUTO GEOGRÁFICO AGUSTÍN  CODAZZI – IGAC
Contratar la renovación del soporte, mantenimiento, garantía y licenciamiento de los dispositivos de seguridad perimetral Fortinet, así como la adquisición de componentes adicionales para robustecer los controles de seguridad de la Entidad </t>
  </si>
  <si>
    <t xml:space="preserve">25000850 H2 DE 2025 - AERONAUTICA CIVIL
Adquirir, instalar y poner en funcionamiento una solución de virtualización, procesamiento y almacenamiento para los servicios de la secretaria de ti </t>
  </si>
  <si>
    <t>Heimcore - BMC</t>
  </si>
  <si>
    <t xml:space="preserve">Heimcore - 25000850 H2 DE 2025 </t>
  </si>
  <si>
    <t>50 horas - Fecha Expedición:26/06/2017
20 horas - Fecha Expedición: 03/10/2024</t>
  </si>
  <si>
    <t>ASF - ALCALDIA DEL MUNICIPIO DE CALDAS, ANTIOQUIA - Contrato 535 de 2020</t>
  </si>
  <si>
    <t xml:space="preserve">Karen Gallego Diaz 
Representante Legal </t>
  </si>
  <si>
    <t>Mejoramiento, modernización, mantenimiento preventivo y correctivo de la infraestructura de seguridad y video vigilancia en materia tecnológica, electrónica, infraestructura física, equipamiento, espacio público, saneamiento básico y mobiliario urbano en el Municipio de Caldas, incluye obras conexas y complementarias.</t>
  </si>
  <si>
    <t>SDT - PAREX RESOURCES COLOMBIA LTDA - Contatro OSA-800003148</t>
  </si>
  <si>
    <t xml:space="preserve">Contatro OSA-800003148 - PAREX RESOURCES COLOMBIA LTDA
Prestación de servicios de comunicaciones satelitales, terrestres o la combinación de ambas, así como la instalación de redes locales de computadores y extensiones telefónicas para las diferentes campañas de perforación realizadas en los bloques operados por la compañía en el territorio nacional. Las actividades incluyeron la movilización de personal, transporte de materiales, insumos, equipos y herramientas requeridas para el cumplimiento de la orden de servicios. </t>
  </si>
  <si>
    <t>PROFESIONAL III SST</t>
  </si>
  <si>
    <t>DIANA MARIA GARZON  
DIRECTORA TALENTO HUMANO</t>
  </si>
  <si>
    <t xml:space="preserve">Contrato: 268-2024  - Implementar, instalar y poner. En funcionamiento el nodo subregionalNordeste en el municipio de Segovia, departamento de Antioquia </t>
  </si>
  <si>
    <t>ELEPHAS - Contrato: 268-2024 - Valor+ SAS</t>
  </si>
  <si>
    <t>ELEPHAS - Contrato: 352-2025 - Valor+ SAS</t>
  </si>
  <si>
    <t>ELEPHAS - Contrato: 693-2025 - Valor+ SAS</t>
  </si>
  <si>
    <t>Contrato: 693-2025 - Implementación de Kit de integracion de terceros a la red del sistema integrado de Emergencias y Seguridad (SIES) de Antioquia.</t>
  </si>
  <si>
    <t xml:space="preserve">Contrato: 352-2025 - Suministro, Instalación, puesta en funcionamiento (hardware y software), asi como la prestación de servicios de mantenimiento preventivo y correctivo para sistemas de circuito cerrado de television con video (CCTV), Iincluyendo equipos activos y pasivos del sistema, tanto en infraestructura externa en vía publica, como en Data Center y centro de control y monitoreo, con el fin de apoyar las labores de seguridad y convivencia ciudadana.   </t>
  </si>
  <si>
    <t>ELEPHAS S.A.S - Contrato: 268-2024 - Valor+ SAS</t>
  </si>
  <si>
    <t xml:space="preserve">Contrato: 268-2024 - Valor+ SAS
Implementar, instalar y poner en funcionamiento el Nodo Subregional Nordeste en el municipio de 
Segovia, departamento de Antioquia. </t>
  </si>
  <si>
    <t>David Alejandro Cataño -Representante Legal</t>
  </si>
  <si>
    <t>SELTIC - N° 619 de 2023 - Concesión Túnel Aburrá Oriente S.A</t>
  </si>
  <si>
    <t>SELTIC - OC SELTIC-001-2021 - Central Hidroelectrica Zeus SAS ESP</t>
  </si>
  <si>
    <t>SELTIC - OC 0806 - Encert ingenieria SAS</t>
  </si>
  <si>
    <t xml:space="preserve">Ejecutar la ingeniería de detalle, suministro, instalación, pruebas FAT y SAT, configuración y puesta en marcha de bienes y prestación de los servicios especializados requeridos en la modernización del sistema de telegestión para alumbrado público y sistemas ITS de la doble calzada vía las palmas tramo Chuscalito – Glorieta Sancho Paisa(...)” </t>
  </si>
  <si>
    <t xml:space="preserve">Suministro, montaje e instalación de sistema de comunicaciones PCH ZEUS </t>
  </si>
  <si>
    <t xml:space="preserve">Servicio de instalación, configuración y puesta en marcha de los 15 sistemas de telecomunicaciones en la Ciudad de Medellin. Incluye todos los accesorios de fijacion, cable UTP hasta la ODU, cinta bandit y demas Radio Cambium Networks PMP 450i </t>
  </si>
  <si>
    <t xml:space="preserve">SELTIC - Contrato 21 de 2019 - Barranquilla Capital de Luz SAS- Alubaq </t>
  </si>
  <si>
    <t>Suministro de Sensores para la implentación de la Telegestión en 
el distrito de Barranquilla</t>
  </si>
  <si>
    <t>Suministro de Sensores para la implentación de la Telegestión en el distrito de Barranquilla</t>
  </si>
  <si>
    <t>SELTIC - Contrato 4120000110 - Air-e S.A.S. E.S.P</t>
  </si>
  <si>
    <t xml:space="preserve">Suministro de sistema de medida avanzada </t>
  </si>
  <si>
    <t>SELTIC - Contrato de prestación de servicios obra civil - Somatec SAS</t>
  </si>
  <si>
    <t xml:space="preserve">Suministro e instalación de control de acceso, control de iluminación, detección de incendios, VESDA y CCTV para la Sede Bancolombia Caribe- (Barranquilla) </t>
  </si>
  <si>
    <t xml:space="preserve">JUAN PABLO YEPES QUINTERO 
Representante legal  </t>
  </si>
  <si>
    <t xml:space="preserve">JUAN PABLO YEPES QUINTERO 
Representante legal </t>
  </si>
  <si>
    <t>SELTIC - Contrato 21 de 2019 - Barranquilla Capital de Luz SAS- Alubaq</t>
  </si>
  <si>
    <t>JUAN PABLO YEPES QUINTERO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</si>
</sst>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43" formatCode="_-* #,##0.00_-;\-* #,##0.00_-;_-* &quot;-&quot;??_-;_-@_-"/>
    <numFmt numFmtId="164" formatCode="&quot;$&quot;\ #,##0"/>
    <numFmt numFmtId="165" formatCode="_(&quot;$&quot;\ * #,##0.00_);_(&quot;$&quot;\ * \(#,##0.00\);_(&quot;$&quot;\ * &quot;-&quot;??_);_(@_)"/>
  </numFmts>
  <fonts count="19"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0"/>
      <name val="Aptos Narrow"/>
      <family val="2"/>
      <scheme val="minor"/>
    </font>
    <font>
      <b/>
      <sz val="11"/>
      <color rgb="FF000000"/>
      <name val="Calibri"/>
      <family val="2"/>
    </font>
    <font>
      <b/>
      <sz val="11"/>
      <color rgb="FF000000"/>
      <name val="Aptos Narrow"/>
      <family val="2"/>
      <scheme val="minor"/>
    </font>
    <font>
      <sz val="11"/>
      <color rgb="FF000000"/>
      <name val="Aptos Narrow"/>
      <family val="2"/>
      <scheme val="minor"/>
    </font>
    <font>
      <sz val="9"/>
      <color theme="1"/>
      <name val="Aptos Narrow"/>
      <family val="2"/>
      <scheme val="minor"/>
    </font>
    <font>
      <sz val="9"/>
      <name val="Aptos Narrow"/>
      <family val="2"/>
      <scheme val="minor"/>
    </font>
    <font>
      <sz val="11"/>
      <color theme="1"/>
      <name val="Aptos Narrow"/>
      <family val="2"/>
      <scheme val="minor"/>
    </font>
    <font>
      <b/>
      <sz val="15"/>
      <color theme="1"/>
      <name val="Aptos Narrow"/>
      <family val="2"/>
      <scheme val="minor"/>
    </font>
    <font>
      <b/>
      <sz val="12"/>
      <color theme="1"/>
      <name val="Aptos Narrow"/>
      <family val="2"/>
      <scheme val="minor"/>
    </font>
    <font>
      <b/>
      <sz val="10"/>
      <name val="Aptos Narrow"/>
      <family val="2"/>
      <scheme val="minor"/>
    </font>
    <font>
      <b/>
      <sz val="10"/>
      <name val="Calibri"/>
      <family val="2"/>
    </font>
    <font>
      <b/>
      <sz val="12"/>
      <name val="Aptos Narrow"/>
      <family val="2"/>
      <scheme val="minor"/>
    </font>
    <font>
      <sz val="11"/>
      <name val="Calibri"/>
      <family val="2"/>
    </font>
    <font>
      <sz val="10"/>
      <color rgb="FF000000"/>
      <name val="Aptos Narrow"/>
      <family val="2"/>
      <scheme val="minor"/>
    </font>
    <font>
      <sz val="10"/>
      <color rgb="FFFF0000"/>
      <name val="Aptos Narrow"/>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rgb="FF000000"/>
      </patternFill>
    </fill>
    <fill>
      <patternFill patternType="solid">
        <fgColor theme="2" tint="-9.9978637043366805E-2"/>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medium">
        <color indexed="64"/>
      </left>
      <right style="dotted">
        <color auto="1"/>
      </right>
      <top style="medium">
        <color indexed="64"/>
      </top>
      <bottom style="dotted">
        <color auto="1"/>
      </bottom>
      <diagonal/>
    </border>
    <border>
      <left style="dotted">
        <color auto="1"/>
      </left>
      <right style="medium">
        <color indexed="64"/>
      </right>
      <top style="medium">
        <color indexed="64"/>
      </top>
      <bottom style="dotted">
        <color auto="1"/>
      </bottom>
      <diagonal/>
    </border>
    <border>
      <left style="dotted">
        <color auto="1"/>
      </left>
      <right style="dotted">
        <color auto="1"/>
      </right>
      <top style="medium">
        <color indexed="64"/>
      </top>
      <bottom style="dotted">
        <color auto="1"/>
      </bottom>
      <diagonal/>
    </border>
    <border>
      <left/>
      <right style="dotted">
        <color auto="1"/>
      </right>
      <top style="medium">
        <color indexed="64"/>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dotted">
        <color auto="1"/>
      </left>
      <right style="dotted">
        <color auto="1"/>
      </right>
      <top style="dotted">
        <color auto="1"/>
      </top>
      <bottom style="medium">
        <color indexed="64"/>
      </bottom>
      <diagonal/>
    </border>
    <border>
      <left/>
      <right style="dotted">
        <color auto="1"/>
      </right>
      <top style="dotted">
        <color auto="1"/>
      </top>
      <bottom style="medium">
        <color indexed="64"/>
      </bottom>
      <diagonal/>
    </border>
    <border>
      <left style="medium">
        <color indexed="64"/>
      </left>
      <right style="dotted">
        <color auto="1"/>
      </right>
      <top/>
      <bottom style="dotted">
        <color auto="1"/>
      </bottom>
      <diagonal/>
    </border>
    <border>
      <left style="dotted">
        <color auto="1"/>
      </left>
      <right style="medium">
        <color indexed="64"/>
      </right>
      <top/>
      <bottom style="dotted">
        <color auto="1"/>
      </bottom>
      <diagonal/>
    </border>
    <border>
      <left style="dotted">
        <color auto="1"/>
      </left>
      <right style="dotted">
        <color auto="1"/>
      </right>
      <top/>
      <bottom style="dotted">
        <color auto="1"/>
      </bottom>
      <diagonal/>
    </border>
    <border>
      <left/>
      <right style="dotted">
        <color auto="1"/>
      </right>
      <top/>
      <bottom style="dotted">
        <color auto="1"/>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dotted">
        <color auto="1"/>
      </right>
      <top style="dotted">
        <color auto="1"/>
      </top>
      <bottom/>
      <diagonal/>
    </border>
    <border>
      <left style="dotted">
        <color auto="1"/>
      </left>
      <right style="medium">
        <color indexed="64"/>
      </right>
      <top style="dotted">
        <color auto="1"/>
      </top>
      <bottom/>
      <diagonal/>
    </border>
    <border>
      <left style="dotted">
        <color auto="1"/>
      </left>
      <right style="dotted">
        <color auto="1"/>
      </right>
      <top style="dotted">
        <color auto="1"/>
      </top>
      <bottom/>
      <diagonal/>
    </border>
    <border>
      <left/>
      <right style="dotted">
        <color auto="1"/>
      </right>
      <top style="dotted">
        <color auto="1"/>
      </top>
      <bottom/>
      <diagonal/>
    </border>
    <border>
      <left style="medium">
        <color indexed="64"/>
      </left>
      <right style="dotted">
        <color auto="1"/>
      </right>
      <top style="thin">
        <color indexed="64"/>
      </top>
      <bottom style="dotted">
        <color auto="1"/>
      </bottom>
      <diagonal/>
    </border>
    <border>
      <left style="dotted">
        <color auto="1"/>
      </left>
      <right style="medium">
        <color indexed="64"/>
      </right>
      <top style="thin">
        <color indexed="64"/>
      </top>
      <bottom style="dotted">
        <color auto="1"/>
      </bottom>
      <diagonal/>
    </border>
    <border>
      <left style="dotted">
        <color auto="1"/>
      </left>
      <right style="dotted">
        <color auto="1"/>
      </right>
      <top style="thin">
        <color indexed="64"/>
      </top>
      <bottom style="dotted">
        <color auto="1"/>
      </bottom>
      <diagonal/>
    </border>
    <border>
      <left/>
      <right style="dotted">
        <color auto="1"/>
      </right>
      <top style="thin">
        <color indexed="64"/>
      </top>
      <bottom style="dotted">
        <color auto="1"/>
      </bottom>
      <diagonal/>
    </border>
    <border>
      <left style="medium">
        <color indexed="64"/>
      </left>
      <right style="dotted">
        <color auto="1"/>
      </right>
      <top style="dotted">
        <color auto="1"/>
      </top>
      <bottom style="thin">
        <color indexed="64"/>
      </bottom>
      <diagonal/>
    </border>
    <border>
      <left style="dotted">
        <color auto="1"/>
      </left>
      <right style="medium">
        <color indexed="64"/>
      </right>
      <top style="dotted">
        <color auto="1"/>
      </top>
      <bottom style="thin">
        <color indexed="64"/>
      </bottom>
      <diagonal/>
    </border>
    <border>
      <left style="dotted">
        <color auto="1"/>
      </left>
      <right style="dotted">
        <color auto="1"/>
      </right>
      <top style="dotted">
        <color auto="1"/>
      </top>
      <bottom style="thin">
        <color indexed="64"/>
      </bottom>
      <diagonal/>
    </border>
    <border>
      <left/>
      <right style="dotted">
        <color auto="1"/>
      </right>
      <top style="dotted">
        <color auto="1"/>
      </top>
      <bottom style="thin">
        <color indexed="64"/>
      </bottom>
      <diagonal/>
    </border>
    <border>
      <left style="medium">
        <color indexed="64"/>
      </left>
      <right style="dotted">
        <color auto="1"/>
      </right>
      <top style="thin">
        <color indexed="64"/>
      </top>
      <bottom style="thin">
        <color indexed="64"/>
      </bottom>
      <diagonal/>
    </border>
    <border>
      <left style="dotted">
        <color auto="1"/>
      </left>
      <right style="medium">
        <color indexed="64"/>
      </right>
      <top style="thin">
        <color indexed="64"/>
      </top>
      <bottom style="thin">
        <color indexed="64"/>
      </bottom>
      <diagonal/>
    </border>
    <border>
      <left style="dotted">
        <color auto="1"/>
      </left>
      <right style="dotted">
        <color auto="1"/>
      </right>
      <top style="thin">
        <color indexed="64"/>
      </top>
      <bottom style="thin">
        <color indexed="64"/>
      </bottom>
      <diagonal/>
    </border>
    <border>
      <left/>
      <right style="dotted">
        <color auto="1"/>
      </right>
      <top style="thin">
        <color indexed="64"/>
      </top>
      <bottom style="thin">
        <color indexed="64"/>
      </bottom>
      <diagonal/>
    </border>
    <border>
      <left style="medium">
        <color indexed="64"/>
      </left>
      <right style="dotted">
        <color auto="1"/>
      </right>
      <top/>
      <bottom style="medium">
        <color indexed="64"/>
      </bottom>
      <diagonal/>
    </border>
    <border>
      <left style="dotted">
        <color auto="1"/>
      </left>
      <right style="medium">
        <color indexed="64"/>
      </right>
      <top/>
      <bottom style="medium">
        <color indexed="64"/>
      </bottom>
      <diagonal/>
    </border>
    <border>
      <left style="dotted">
        <color auto="1"/>
      </left>
      <right style="dotted">
        <color auto="1"/>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42" fontId="10" fillId="0" borderId="0" applyFont="0" applyFill="0" applyBorder="0" applyAlignment="0" applyProtection="0"/>
  </cellStyleXfs>
  <cellXfs count="241">
    <xf numFmtId="0" fontId="0" fillId="0" borderId="0" xfId="0"/>
    <xf numFmtId="0" fontId="0" fillId="0" borderId="1" xfId="0"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vertical="center" wrapText="1"/>
    </xf>
    <xf numFmtId="1" fontId="0" fillId="0" borderId="1" xfId="0" applyNumberFormat="1" applyBorder="1" applyAlignment="1">
      <alignment horizontal="center" vertical="center"/>
    </xf>
    <xf numFmtId="1"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left"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2" fontId="0" fillId="0" borderId="30" xfId="0" applyNumberFormat="1" applyBorder="1" applyAlignment="1">
      <alignment horizontal="center" vertical="center"/>
    </xf>
    <xf numFmtId="2" fontId="0" fillId="0" borderId="29" xfId="0" applyNumberFormat="1" applyBorder="1" applyAlignment="1">
      <alignment horizontal="center" vertical="center"/>
    </xf>
    <xf numFmtId="2" fontId="0" fillId="0" borderId="28" xfId="0" applyNumberFormat="1" applyBorder="1" applyAlignment="1">
      <alignment horizontal="center" vertical="center"/>
    </xf>
    <xf numFmtId="2" fontId="0" fillId="0" borderId="27"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wrapText="1"/>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28" xfId="0" applyBorder="1" applyAlignment="1">
      <alignment wrapText="1"/>
    </xf>
    <xf numFmtId="0" fontId="0" fillId="0" borderId="39" xfId="0" applyBorder="1" applyAlignment="1">
      <alignment horizontal="center" vertical="center"/>
    </xf>
    <xf numFmtId="0" fontId="0" fillId="0" borderId="40" xfId="0" applyBorder="1" applyAlignment="1">
      <alignment wrapText="1"/>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28" xfId="0" applyBorder="1" applyAlignment="1">
      <alignment vertical="center"/>
    </xf>
    <xf numFmtId="0" fontId="0" fillId="0" borderId="40" xfId="0" applyBorder="1" applyAlignment="1">
      <alignment vertical="center"/>
    </xf>
    <xf numFmtId="0" fontId="0" fillId="0" borderId="36" xfId="0" applyBorder="1"/>
    <xf numFmtId="0" fontId="0" fillId="0" borderId="36" xfId="0" applyBorder="1" applyAlignment="1">
      <alignment vertical="center"/>
    </xf>
    <xf numFmtId="0" fontId="0" fillId="0" borderId="28" xfId="0" applyBorder="1"/>
    <xf numFmtId="0" fontId="0" fillId="0" borderId="40" xfId="0" applyBorder="1"/>
    <xf numFmtId="0" fontId="8" fillId="0" borderId="43"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4" xfId="0" applyFont="1" applyBorder="1" applyAlignment="1">
      <alignment vertical="center" wrapText="1"/>
    </xf>
    <xf numFmtId="0" fontId="8" fillId="0" borderId="46" xfId="0" applyFont="1" applyBorder="1" applyAlignment="1">
      <alignment horizontal="center" vertical="center" wrapText="1"/>
    </xf>
    <xf numFmtId="0" fontId="0" fillId="0" borderId="1" xfId="0" applyBorder="1" applyAlignment="1">
      <alignment vertical="center" wrapText="1"/>
    </xf>
    <xf numFmtId="2" fontId="0" fillId="0" borderId="1" xfId="0" applyNumberFormat="1" applyBorder="1" applyAlignment="1">
      <alignment horizontal="center" vertical="center"/>
    </xf>
    <xf numFmtId="0" fontId="1" fillId="2" borderId="19"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2" xfId="0" applyFont="1" applyFill="1" applyBorder="1" applyAlignment="1">
      <alignment horizontal="center" vertical="center"/>
    </xf>
    <xf numFmtId="0" fontId="13" fillId="0" borderId="0" xfId="0" applyFont="1" applyAlignment="1">
      <alignment wrapText="1"/>
    </xf>
    <xf numFmtId="0" fontId="3" fillId="0" borderId="0" xfId="0" applyFont="1" applyAlignment="1">
      <alignment wrapText="1"/>
    </xf>
    <xf numFmtId="0" fontId="14" fillId="2" borderId="1" xfId="0" applyFont="1" applyFill="1" applyBorder="1" applyAlignment="1">
      <alignment horizontal="center" vertical="center" wrapText="1"/>
    </xf>
    <xf numFmtId="37" fontId="13" fillId="2" borderId="1" xfId="4" applyNumberFormat="1" applyFont="1" applyFill="1" applyBorder="1" applyAlignment="1">
      <alignment horizontal="center" vertical="center" wrapText="1"/>
    </xf>
    <xf numFmtId="37" fontId="4" fillId="0" borderId="1" xfId="4"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49" fontId="4" fillId="0" borderId="1" xfId="4" applyNumberFormat="1"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0" fontId="15" fillId="0" borderId="1" xfId="0" applyFont="1" applyBorder="1" applyAlignment="1">
      <alignment horizontal="center" vertical="center" wrapText="1"/>
    </xf>
    <xf numFmtId="42" fontId="4" fillId="0" borderId="1" xfId="5" applyFont="1" applyFill="1" applyBorder="1" applyAlignment="1">
      <alignment horizontal="center" vertical="center" wrapText="1"/>
    </xf>
    <xf numFmtId="49" fontId="13" fillId="2" borderId="1" xfId="4"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53" xfId="0" applyFont="1" applyBorder="1" applyAlignment="1">
      <alignment horizontal="center" vertical="center"/>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0" fillId="0" borderId="23" xfId="0" applyBorder="1" applyAlignment="1">
      <alignment vertical="center"/>
    </xf>
    <xf numFmtId="0" fontId="0" fillId="0" borderId="27" xfId="0" applyBorder="1" applyAlignment="1">
      <alignment vertical="center"/>
    </xf>
    <xf numFmtId="3" fontId="0" fillId="0" borderId="29" xfId="1" applyNumberFormat="1" applyFont="1" applyBorder="1" applyAlignment="1">
      <alignment horizontal="center" vertical="center"/>
    </xf>
    <xf numFmtId="3" fontId="0" fillId="0" borderId="28" xfId="1" applyNumberFormat="1" applyFont="1" applyBorder="1" applyAlignment="1">
      <alignment horizontal="center" vertical="center"/>
    </xf>
    <xf numFmtId="14" fontId="0" fillId="0" borderId="29" xfId="0" applyNumberFormat="1" applyBorder="1" applyAlignment="1">
      <alignment horizontal="center" vertical="center"/>
    </xf>
    <xf numFmtId="14" fontId="0" fillId="0" borderId="28" xfId="0" applyNumberFormat="1" applyBorder="1" applyAlignment="1">
      <alignment horizontal="center" vertical="center"/>
    </xf>
    <xf numFmtId="0" fontId="0" fillId="0" borderId="39" xfId="0" applyBorder="1" applyAlignment="1">
      <alignment vertical="center"/>
    </xf>
    <xf numFmtId="14" fontId="0" fillId="0" borderId="41" xfId="0" applyNumberFormat="1" applyBorder="1" applyAlignment="1">
      <alignment horizontal="center" vertical="center"/>
    </xf>
    <xf numFmtId="14" fontId="0" fillId="0" borderId="40" xfId="0" applyNumberFormat="1" applyBorder="1" applyAlignment="1">
      <alignment horizontal="center" vertical="center"/>
    </xf>
    <xf numFmtId="0" fontId="0" fillId="0" borderId="35" xfId="0" applyBorder="1" applyAlignment="1">
      <alignment vertical="center"/>
    </xf>
    <xf numFmtId="164" fontId="0" fillId="0" borderId="37" xfId="2" applyNumberFormat="1" applyFont="1" applyBorder="1" applyAlignment="1">
      <alignment horizontal="center" vertical="center"/>
    </xf>
    <xf numFmtId="164" fontId="0" fillId="0" borderId="36" xfId="2" applyNumberFormat="1" applyFont="1" applyBorder="1" applyAlignment="1">
      <alignment horizontal="center" vertical="center"/>
    </xf>
    <xf numFmtId="164" fontId="0" fillId="0" borderId="29" xfId="2" applyNumberFormat="1" applyFont="1" applyBorder="1" applyAlignment="1">
      <alignment horizontal="center" vertical="center"/>
    </xf>
    <xf numFmtId="164" fontId="0" fillId="0" borderId="28" xfId="2" applyNumberFormat="1" applyFont="1" applyBorder="1" applyAlignment="1">
      <alignment horizontal="center" vertical="center"/>
    </xf>
    <xf numFmtId="164" fontId="0" fillId="0" borderId="41" xfId="2" applyNumberFormat="1" applyFont="1" applyBorder="1" applyAlignment="1">
      <alignment horizontal="center" vertical="center"/>
    </xf>
    <xf numFmtId="164" fontId="0" fillId="0" borderId="40" xfId="2" applyNumberFormat="1" applyFont="1" applyBorder="1" applyAlignment="1">
      <alignment horizontal="center" vertical="center"/>
    </xf>
    <xf numFmtId="2" fontId="0" fillId="0" borderId="37" xfId="0" applyNumberFormat="1" applyBorder="1" applyAlignment="1">
      <alignment horizontal="center" vertical="center"/>
    </xf>
    <xf numFmtId="2" fontId="0" fillId="0" borderId="36" xfId="0" applyNumberFormat="1" applyBorder="1" applyAlignment="1">
      <alignment horizontal="center" vertical="center"/>
    </xf>
    <xf numFmtId="10" fontId="0" fillId="0" borderId="29" xfId="3" applyNumberFormat="1" applyFont="1" applyBorder="1" applyAlignment="1">
      <alignment horizontal="center" vertical="center"/>
    </xf>
    <xf numFmtId="10" fontId="0" fillId="0" borderId="28" xfId="3" applyNumberFormat="1" applyFont="1" applyBorder="1" applyAlignment="1">
      <alignment horizontal="center" vertical="center"/>
    </xf>
    <xf numFmtId="10" fontId="0" fillId="0" borderId="41" xfId="3" applyNumberFormat="1" applyFont="1" applyBorder="1" applyAlignment="1">
      <alignment horizontal="center" vertical="center"/>
    </xf>
    <xf numFmtId="10" fontId="0" fillId="0" borderId="40" xfId="3" applyNumberFormat="1" applyFont="1" applyBorder="1" applyAlignment="1">
      <alignment horizontal="center" vertical="center"/>
    </xf>
    <xf numFmtId="0" fontId="1" fillId="2" borderId="47"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48" xfId="0" applyFont="1" applyFill="1" applyBorder="1" applyAlignment="1">
      <alignment horizontal="center" vertical="center"/>
    </xf>
    <xf numFmtId="0" fontId="6" fillId="4" borderId="1" xfId="0" applyFont="1" applyFill="1" applyBorder="1" applyAlignment="1">
      <alignment horizont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6" fillId="4" borderId="8" xfId="0" applyFont="1" applyFill="1" applyBorder="1" applyAlignment="1">
      <alignment horizontal="center" vertical="center" wrapText="1"/>
    </xf>
    <xf numFmtId="0" fontId="0" fillId="0" borderId="0" xfId="0" applyAlignment="1">
      <alignment vertical="center"/>
    </xf>
    <xf numFmtId="0" fontId="6"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3" borderId="1" xfId="0" applyFill="1" applyBorder="1" applyAlignment="1">
      <alignment horizontal="center" vertical="center"/>
    </xf>
    <xf numFmtId="0" fontId="0" fillId="0" borderId="0" xfId="0" applyAlignment="1">
      <alignment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wrapText="1"/>
    </xf>
    <xf numFmtId="0" fontId="7" fillId="0" borderId="1" xfId="0" applyFont="1" applyBorder="1" applyAlignment="1">
      <alignment horizontal="center" wrapText="1"/>
    </xf>
    <xf numFmtId="0" fontId="6" fillId="0" borderId="1" xfId="0" applyFont="1" applyBorder="1" applyAlignment="1">
      <alignment horizontal="center" wrapText="1"/>
    </xf>
    <xf numFmtId="0" fontId="17" fillId="0" borderId="1" xfId="0" applyFont="1" applyBorder="1" applyAlignment="1">
      <alignment horizontal="center" wrapText="1"/>
    </xf>
    <xf numFmtId="0" fontId="7" fillId="0" borderId="1" xfId="0" applyFont="1" applyBorder="1" applyAlignment="1">
      <alignment wrapText="1"/>
    </xf>
    <xf numFmtId="0" fontId="1" fillId="2" borderId="1" xfId="0" applyFont="1" applyFill="1" applyBorder="1" applyAlignment="1">
      <alignment horizont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0" fillId="2" borderId="1" xfId="0" applyFill="1" applyBorder="1" applyAlignment="1">
      <alignment wrapText="1"/>
    </xf>
    <xf numFmtId="0" fontId="7" fillId="0" borderId="1" xfId="0" applyFont="1" applyBorder="1" applyAlignment="1">
      <alignment horizontal="center" vertical="center"/>
    </xf>
    <xf numFmtId="42" fontId="13" fillId="0" borderId="1" xfId="5" applyFont="1" applyFill="1" applyBorder="1" applyAlignment="1">
      <alignment horizontal="center" vertical="center" wrapText="1"/>
    </xf>
    <xf numFmtId="0" fontId="1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6" fillId="2" borderId="53" xfId="0" applyFont="1" applyFill="1" applyBorder="1" applyAlignment="1">
      <alignment horizontal="center" wrapText="1"/>
    </xf>
    <xf numFmtId="0" fontId="6" fillId="2" borderId="54" xfId="0" applyFont="1" applyFill="1" applyBorder="1" applyAlignment="1">
      <alignment horizontal="center" wrapText="1"/>
    </xf>
    <xf numFmtId="0" fontId="6" fillId="2" borderId="55" xfId="0" applyFont="1" applyFill="1" applyBorder="1" applyAlignment="1">
      <alignment horizont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35"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0" fillId="0" borderId="23" xfId="0" applyBorder="1" applyAlignment="1">
      <alignment vertical="center" wrapText="1"/>
    </xf>
    <xf numFmtId="0" fontId="0" fillId="0" borderId="24" xfId="0" applyBorder="1" applyAlignment="1">
      <alignment vertical="center" wrapText="1"/>
    </xf>
    <xf numFmtId="0" fontId="0" fillId="0" borderId="35" xfId="0" applyBorder="1" applyAlignment="1">
      <alignment horizontal="center" vertical="center" wrapText="1"/>
    </xf>
    <xf numFmtId="0" fontId="0" fillId="0" borderId="27" xfId="0" applyBorder="1" applyAlignment="1">
      <alignment horizontal="center" vertical="center" wrapText="1"/>
    </xf>
    <xf numFmtId="0" fontId="0" fillId="0" borderId="39" xfId="0" applyBorder="1" applyAlignment="1">
      <alignment horizontal="center" vertical="center" wrapText="1"/>
    </xf>
    <xf numFmtId="0" fontId="1" fillId="2" borderId="56"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58" xfId="0" applyFont="1" applyFill="1" applyBorder="1" applyAlignment="1">
      <alignment horizontal="center" vertical="center"/>
    </xf>
    <xf numFmtId="0" fontId="12" fillId="2" borderId="47" xfId="0" applyFont="1" applyFill="1" applyBorder="1" applyAlignment="1">
      <alignment horizontal="center"/>
    </xf>
    <xf numFmtId="0" fontId="12" fillId="2" borderId="48" xfId="0" applyFont="1" applyFill="1" applyBorder="1" applyAlignment="1">
      <alignment horizontal="center"/>
    </xf>
    <xf numFmtId="0" fontId="0" fillId="0" borderId="43" xfId="0" applyBorder="1" applyAlignment="1">
      <alignment vertical="center" wrapText="1"/>
    </xf>
    <xf numFmtId="0" fontId="0" fillId="0" borderId="44" xfId="0" applyBorder="1" applyAlignment="1">
      <alignment vertical="center" wrapText="1"/>
    </xf>
    <xf numFmtId="42" fontId="13" fillId="0" borderId="10" xfId="5" applyFont="1" applyFill="1" applyBorder="1" applyAlignment="1">
      <alignment horizontal="center" vertical="center" wrapText="1"/>
    </xf>
    <xf numFmtId="42" fontId="13" fillId="0" borderId="9" xfId="5" applyFont="1" applyFill="1" applyBorder="1" applyAlignment="1">
      <alignment horizontal="center" vertical="center" wrapText="1"/>
    </xf>
    <xf numFmtId="42" fontId="13" fillId="0" borderId="8" xfId="5" applyFont="1" applyFill="1" applyBorder="1" applyAlignment="1">
      <alignment horizontal="center" vertical="center" wrapText="1"/>
    </xf>
    <xf numFmtId="14"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4" applyNumberFormat="1" applyFont="1" applyFill="1" applyBorder="1" applyAlignment="1">
      <alignment horizontal="center" vertical="center" wrapText="1"/>
    </xf>
    <xf numFmtId="37" fontId="13" fillId="2" borderId="1" xfId="4" applyNumberFormat="1" applyFont="1" applyFill="1" applyBorder="1" applyAlignment="1">
      <alignment horizontal="center" vertical="center" wrapText="1"/>
    </xf>
    <xf numFmtId="37" fontId="4" fillId="0" borderId="1" xfId="4" applyNumberFormat="1" applyFont="1" applyFill="1" applyBorder="1" applyAlignment="1">
      <alignment horizontal="center" vertical="center" wrapText="1"/>
    </xf>
    <xf numFmtId="49" fontId="4" fillId="0" borderId="1" xfId="4"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42" fontId="4" fillId="0" borderId="1" xfId="5" applyFont="1" applyFill="1" applyBorder="1" applyAlignment="1">
      <alignment horizontal="center" vertical="center" wrapText="1"/>
    </xf>
    <xf numFmtId="49" fontId="13" fillId="2" borderId="1" xfId="4"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37" fontId="13" fillId="2" borderId="10" xfId="4" applyNumberFormat="1" applyFont="1" applyFill="1" applyBorder="1" applyAlignment="1">
      <alignment horizontal="center" vertical="center" wrapText="1"/>
    </xf>
    <xf numFmtId="37" fontId="13" fillId="2" borderId="9" xfId="4" applyNumberFormat="1" applyFont="1" applyFill="1" applyBorder="1" applyAlignment="1">
      <alignment horizontal="center" vertical="center" wrapText="1"/>
    </xf>
    <xf numFmtId="37" fontId="13" fillId="2" borderId="8" xfId="4" applyNumberFormat="1" applyFont="1" applyFill="1" applyBorder="1" applyAlignment="1">
      <alignment horizontal="center" vertical="center" wrapText="1"/>
    </xf>
    <xf numFmtId="37" fontId="4" fillId="0" borderId="10" xfId="4" applyNumberFormat="1" applyFont="1" applyFill="1" applyBorder="1" applyAlignment="1">
      <alignment horizontal="center" vertical="center" wrapText="1"/>
    </xf>
    <xf numFmtId="37" fontId="4" fillId="0" borderId="9" xfId="4" applyNumberFormat="1" applyFont="1" applyFill="1" applyBorder="1" applyAlignment="1">
      <alignment horizontal="center" vertical="center" wrapText="1"/>
    </xf>
    <xf numFmtId="37" fontId="4" fillId="0" borderId="8" xfId="4" applyNumberFormat="1" applyFont="1" applyFill="1" applyBorder="1" applyAlignment="1">
      <alignment horizontal="center" vertical="center" wrapText="1"/>
    </xf>
    <xf numFmtId="42" fontId="4" fillId="0" borderId="10" xfId="5" applyFont="1" applyFill="1" applyBorder="1" applyAlignment="1">
      <alignment horizontal="center" vertical="center" wrapText="1"/>
    </xf>
    <xf numFmtId="42" fontId="4" fillId="0" borderId="9" xfId="5" applyFont="1" applyFill="1" applyBorder="1" applyAlignment="1">
      <alignment horizontal="center" vertical="center" wrapText="1"/>
    </xf>
    <xf numFmtId="42" fontId="4" fillId="0" borderId="8" xfId="5" applyFont="1" applyFill="1" applyBorder="1" applyAlignment="1">
      <alignment horizontal="center" vertical="center" wrapText="1"/>
    </xf>
    <xf numFmtId="37" fontId="4" fillId="0" borderId="1" xfId="0" applyNumberFormat="1" applyFont="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2" fillId="5" borderId="1" xfId="0" applyFont="1" applyFill="1" applyBorder="1" applyAlignment="1">
      <alignment horizontal="center" wrapText="1"/>
    </xf>
    <xf numFmtId="0" fontId="6" fillId="5" borderId="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0" xfId="0" applyFont="1" applyFill="1" applyBorder="1" applyAlignment="1">
      <alignment horizontal="center" wrapText="1"/>
    </xf>
    <xf numFmtId="0" fontId="6" fillId="5" borderId="8" xfId="0" applyFont="1" applyFill="1" applyBorder="1" applyAlignment="1">
      <alignment horizontal="center" wrapText="1"/>
    </xf>
    <xf numFmtId="0" fontId="1" fillId="2" borderId="4" xfId="0" applyFont="1" applyFill="1" applyBorder="1" applyAlignment="1">
      <alignment horizontal="center" wrapText="1"/>
    </xf>
    <xf numFmtId="0" fontId="1" fillId="2" borderId="14" xfId="0" applyFont="1" applyFill="1" applyBorder="1" applyAlignment="1">
      <alignment horizontal="center"/>
    </xf>
    <xf numFmtId="0" fontId="5" fillId="4" borderId="1" xfId="0" applyFont="1" applyFill="1"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9" xfId="0"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cellXfs>
  <cellStyles count="6">
    <cellStyle name="Millares" xfId="1" builtinId="3"/>
    <cellStyle name="Moneda" xfId="2" builtinId="4"/>
    <cellStyle name="Moneda [0]" xfId="5" builtinId="7"/>
    <cellStyle name="Moneda 2" xfId="4" xr:uid="{B6BA560B-4559-4C87-A02E-E26EDEFFF537}"/>
    <cellStyle name="Normal" xfId="0" builtinId="0"/>
    <cellStyle name="Porcentaje" xfId="3" builtinId="5"/>
  </cellStyles>
  <dxfs count="9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FB9E-9467-4361-8EBB-57858FD2D673}">
  <sheetPr>
    <tabColor rgb="FFFFFF00"/>
  </sheetPr>
  <dimension ref="A1:AA23"/>
  <sheetViews>
    <sheetView tabSelected="1" zoomScale="85" zoomScaleNormal="55" workbookViewId="0">
      <pane xSplit="2" ySplit="4" topLeftCell="C5" activePane="bottomRight" state="frozen"/>
      <selection pane="topRight" sqref="A1:H1"/>
      <selection pane="bottomLeft" sqref="A1:H1"/>
      <selection pane="bottomRight" activeCell="C5" sqref="C5"/>
    </sheetView>
  </sheetViews>
  <sheetFormatPr baseColWidth="10" defaultColWidth="9.140625" defaultRowHeight="15" customHeight="1" x14ac:dyDescent="0.25"/>
  <cols>
    <col min="1" max="1" width="13.5703125" style="74" customWidth="1"/>
    <col min="2" max="2" width="81.28515625" style="74" customWidth="1"/>
    <col min="3" max="4" width="15.7109375" style="74" customWidth="1"/>
    <col min="5" max="5" width="30.7109375" style="74" customWidth="1"/>
    <col min="6" max="6" width="11.42578125" style="74" customWidth="1"/>
    <col min="7" max="8" width="15.7109375" style="74" customWidth="1"/>
    <col min="9" max="9" width="30.7109375" style="74" customWidth="1"/>
    <col min="10" max="10" width="11.42578125" style="74" customWidth="1"/>
    <col min="11" max="12" width="15.7109375" style="74" customWidth="1"/>
    <col min="13" max="13" width="10.7109375" style="74" customWidth="1"/>
    <col min="14" max="14" width="30.7109375" style="74" customWidth="1"/>
    <col min="15" max="15" width="11.42578125" style="74" customWidth="1"/>
    <col min="16" max="17" width="15.7109375" style="74" customWidth="1"/>
    <col min="18" max="18" width="30.7109375" style="74" customWidth="1"/>
    <col min="19" max="19" width="11.42578125" style="74" customWidth="1"/>
    <col min="20" max="21" width="15.7109375" style="74" customWidth="1"/>
    <col min="22" max="22" width="30.7109375" style="74" customWidth="1"/>
    <col min="23" max="23" width="11.42578125" style="74" customWidth="1"/>
    <col min="24" max="25" width="15.7109375" style="74" customWidth="1"/>
    <col min="26" max="26" width="30.7109375" style="74" customWidth="1"/>
    <col min="27" max="27" width="11.42578125" style="74" customWidth="1"/>
    <col min="28" max="16384" width="9.140625" style="74"/>
  </cols>
  <sheetData>
    <row r="1" spans="1:27" x14ac:dyDescent="0.25">
      <c r="A1" s="130" t="s">
        <v>355</v>
      </c>
      <c r="B1" s="131"/>
      <c r="C1" s="136" t="s">
        <v>556</v>
      </c>
      <c r="D1" s="136"/>
      <c r="E1" s="136"/>
      <c r="F1" s="136"/>
      <c r="G1" s="136" t="s">
        <v>557</v>
      </c>
      <c r="H1" s="136"/>
      <c r="I1" s="136"/>
      <c r="J1" s="136"/>
      <c r="K1" s="136" t="s">
        <v>558</v>
      </c>
      <c r="L1" s="136"/>
      <c r="M1" s="136"/>
      <c r="N1" s="136"/>
      <c r="O1" s="136"/>
      <c r="P1" s="136" t="s">
        <v>559</v>
      </c>
      <c r="Q1" s="136"/>
      <c r="R1" s="136"/>
      <c r="S1" s="136"/>
      <c r="T1" s="136" t="s">
        <v>560</v>
      </c>
      <c r="U1" s="136"/>
      <c r="V1" s="136"/>
      <c r="W1" s="136"/>
      <c r="X1" s="136" t="s">
        <v>561</v>
      </c>
      <c r="Y1" s="136"/>
      <c r="Z1" s="136"/>
      <c r="AA1" s="136"/>
    </row>
    <row r="2" spans="1:27" ht="45" customHeight="1" x14ac:dyDescent="0.25">
      <c r="A2" s="132"/>
      <c r="B2" s="133"/>
      <c r="C2" s="136" t="s">
        <v>164</v>
      </c>
      <c r="D2" s="136"/>
      <c r="E2" s="136" t="s">
        <v>0</v>
      </c>
      <c r="F2" s="136" t="s">
        <v>1</v>
      </c>
      <c r="G2" s="136" t="s">
        <v>165</v>
      </c>
      <c r="H2" s="136"/>
      <c r="I2" s="136" t="s">
        <v>0</v>
      </c>
      <c r="J2" s="136" t="s">
        <v>1</v>
      </c>
      <c r="K2" s="136" t="s">
        <v>299</v>
      </c>
      <c r="L2" s="136"/>
      <c r="M2" s="136"/>
      <c r="N2" s="136" t="s">
        <v>0</v>
      </c>
      <c r="O2" s="136" t="s">
        <v>1</v>
      </c>
      <c r="P2" s="136" t="s">
        <v>167</v>
      </c>
      <c r="Q2" s="136"/>
      <c r="R2" s="136" t="s">
        <v>0</v>
      </c>
      <c r="S2" s="136" t="s">
        <v>1</v>
      </c>
      <c r="T2" s="136" t="s">
        <v>168</v>
      </c>
      <c r="U2" s="136"/>
      <c r="V2" s="136" t="s">
        <v>0</v>
      </c>
      <c r="W2" s="136" t="s">
        <v>1</v>
      </c>
      <c r="X2" s="136" t="s">
        <v>169</v>
      </c>
      <c r="Y2" s="136"/>
      <c r="Z2" s="136" t="s">
        <v>0</v>
      </c>
      <c r="AA2" s="136" t="s">
        <v>1</v>
      </c>
    </row>
    <row r="3" spans="1:27" ht="15" customHeight="1" x14ac:dyDescent="0.25">
      <c r="A3" s="134"/>
      <c r="B3" s="135"/>
      <c r="C3" s="2" t="s">
        <v>2</v>
      </c>
      <c r="D3" s="136" t="s">
        <v>3</v>
      </c>
      <c r="E3" s="136"/>
      <c r="F3" s="136"/>
      <c r="G3" s="2" t="s">
        <v>4</v>
      </c>
      <c r="H3" s="136" t="s">
        <v>3</v>
      </c>
      <c r="I3" s="136"/>
      <c r="J3" s="136"/>
      <c r="K3" s="139" t="s">
        <v>5</v>
      </c>
      <c r="L3" s="139"/>
      <c r="M3" s="136" t="s">
        <v>6</v>
      </c>
      <c r="N3" s="136"/>
      <c r="O3" s="136"/>
      <c r="P3" s="2" t="s">
        <v>7</v>
      </c>
      <c r="Q3" s="136" t="s">
        <v>6</v>
      </c>
      <c r="R3" s="136"/>
      <c r="S3" s="136"/>
      <c r="T3" s="2" t="s">
        <v>8</v>
      </c>
      <c r="U3" s="136" t="s">
        <v>6</v>
      </c>
      <c r="V3" s="136"/>
      <c r="W3" s="136"/>
      <c r="X3" s="2" t="s">
        <v>9</v>
      </c>
      <c r="Y3" s="136" t="s">
        <v>6</v>
      </c>
      <c r="Z3" s="136"/>
      <c r="AA3" s="136"/>
    </row>
    <row r="4" spans="1:27" ht="28.9" customHeight="1" x14ac:dyDescent="0.25">
      <c r="A4" s="2" t="s">
        <v>10</v>
      </c>
      <c r="B4" s="2" t="s">
        <v>11</v>
      </c>
      <c r="C4" s="2" t="s">
        <v>12</v>
      </c>
      <c r="D4" s="136"/>
      <c r="E4" s="136"/>
      <c r="F4" s="136"/>
      <c r="G4" s="2" t="s">
        <v>12</v>
      </c>
      <c r="H4" s="136"/>
      <c r="I4" s="136"/>
      <c r="J4" s="136"/>
      <c r="K4" s="139" t="s">
        <v>12</v>
      </c>
      <c r="L4" s="139"/>
      <c r="M4" s="136"/>
      <c r="N4" s="136"/>
      <c r="O4" s="136"/>
      <c r="P4" s="2" t="s">
        <v>12</v>
      </c>
      <c r="Q4" s="136"/>
      <c r="R4" s="136"/>
      <c r="S4" s="136"/>
      <c r="T4" s="2" t="s">
        <v>12</v>
      </c>
      <c r="U4" s="136"/>
      <c r="V4" s="136"/>
      <c r="W4" s="136"/>
      <c r="X4" s="2" t="s">
        <v>12</v>
      </c>
      <c r="Y4" s="136"/>
      <c r="Z4" s="136"/>
      <c r="AA4" s="136"/>
    </row>
    <row r="5" spans="1:27" x14ac:dyDescent="0.25">
      <c r="A5" s="3" t="s">
        <v>13</v>
      </c>
      <c r="B5" s="4" t="s">
        <v>14</v>
      </c>
      <c r="C5" s="3" t="s">
        <v>15</v>
      </c>
      <c r="D5" s="5" t="s">
        <v>16</v>
      </c>
      <c r="E5" s="75"/>
      <c r="F5" s="6"/>
      <c r="G5" s="3" t="s">
        <v>15</v>
      </c>
      <c r="H5" s="3">
        <v>1</v>
      </c>
      <c r="I5" s="75"/>
      <c r="J5" s="6"/>
      <c r="K5" s="137" t="s">
        <v>15</v>
      </c>
      <c r="L5" s="137"/>
      <c r="M5" s="5" t="s">
        <v>17</v>
      </c>
      <c r="N5" s="75"/>
      <c r="O5" s="6"/>
      <c r="P5" s="3" t="s">
        <v>15</v>
      </c>
      <c r="Q5" s="5" t="s">
        <v>16</v>
      </c>
      <c r="R5" s="75"/>
      <c r="S5" s="6"/>
      <c r="T5" s="3" t="s">
        <v>15</v>
      </c>
      <c r="U5" s="5" t="s">
        <v>16</v>
      </c>
      <c r="V5" s="75"/>
      <c r="W5" s="6"/>
      <c r="X5" s="3" t="s">
        <v>15</v>
      </c>
      <c r="Y5" s="5" t="s">
        <v>18</v>
      </c>
      <c r="Z5" s="75"/>
      <c r="AA5" s="6"/>
    </row>
    <row r="6" spans="1:27" x14ac:dyDescent="0.25">
      <c r="A6" s="3" t="s">
        <v>19</v>
      </c>
      <c r="B6" s="4" t="s">
        <v>20</v>
      </c>
      <c r="C6" s="3" t="s">
        <v>15</v>
      </c>
      <c r="D6" s="5" t="s">
        <v>21</v>
      </c>
      <c r="E6" s="3"/>
      <c r="F6" s="6"/>
      <c r="G6" s="3" t="s">
        <v>15</v>
      </c>
      <c r="H6" s="3">
        <v>3</v>
      </c>
      <c r="I6" s="3"/>
      <c r="J6" s="6"/>
      <c r="K6" s="138" t="s">
        <v>15</v>
      </c>
      <c r="L6" s="138"/>
      <c r="M6" s="5" t="s">
        <v>22</v>
      </c>
      <c r="N6" s="3"/>
      <c r="O6" s="6"/>
      <c r="P6" s="3" t="s">
        <v>15</v>
      </c>
      <c r="Q6" s="5" t="s">
        <v>21</v>
      </c>
      <c r="R6" s="3"/>
      <c r="S6" s="6"/>
      <c r="T6" s="3" t="s">
        <v>15</v>
      </c>
      <c r="U6" s="5" t="s">
        <v>21</v>
      </c>
      <c r="V6" s="3"/>
      <c r="W6" s="6"/>
      <c r="X6" s="3" t="s">
        <v>15</v>
      </c>
      <c r="Y6" s="5" t="s">
        <v>23</v>
      </c>
      <c r="Z6" s="3"/>
      <c r="AA6" s="6"/>
    </row>
    <row r="7" spans="1:27" ht="30" x14ac:dyDescent="0.25">
      <c r="A7" s="137" t="s">
        <v>24</v>
      </c>
      <c r="B7" s="4" t="s">
        <v>25</v>
      </c>
      <c r="C7" s="3" t="s">
        <v>15</v>
      </c>
      <c r="D7" s="5" t="s">
        <v>26</v>
      </c>
      <c r="E7" s="5"/>
      <c r="F7" s="6"/>
      <c r="G7" s="3" t="s">
        <v>15</v>
      </c>
      <c r="H7" s="5" t="s">
        <v>27</v>
      </c>
      <c r="I7" s="5"/>
      <c r="J7" s="6"/>
      <c r="K7" s="138" t="s">
        <v>15</v>
      </c>
      <c r="L7" s="138"/>
      <c r="M7" s="5" t="s">
        <v>28</v>
      </c>
      <c r="N7" s="5"/>
      <c r="O7" s="6"/>
      <c r="P7" s="3" t="s">
        <v>15</v>
      </c>
      <c r="Q7" s="5" t="s">
        <v>29</v>
      </c>
      <c r="R7" s="5"/>
      <c r="S7" s="6"/>
      <c r="T7" s="3" t="s">
        <v>15</v>
      </c>
      <c r="U7" s="5" t="s">
        <v>30</v>
      </c>
      <c r="V7" s="5"/>
      <c r="W7" s="6"/>
      <c r="X7" s="3" t="s">
        <v>15</v>
      </c>
      <c r="Y7" s="5" t="s">
        <v>31</v>
      </c>
      <c r="Z7" s="5"/>
      <c r="AA7" s="6"/>
    </row>
    <row r="8" spans="1:27" x14ac:dyDescent="0.25">
      <c r="A8" s="137"/>
      <c r="B8" s="140" t="s">
        <v>32</v>
      </c>
      <c r="C8" s="140" t="s">
        <v>33</v>
      </c>
      <c r="D8" s="144" t="s">
        <v>33</v>
      </c>
      <c r="E8" s="146"/>
      <c r="F8" s="142"/>
      <c r="G8" s="140" t="s">
        <v>33</v>
      </c>
      <c r="H8" s="140" t="s">
        <v>33</v>
      </c>
      <c r="I8" s="146"/>
      <c r="J8" s="142"/>
      <c r="K8" s="148" t="s">
        <v>15</v>
      </c>
      <c r="L8" s="149"/>
      <c r="M8" s="140" t="s">
        <v>34</v>
      </c>
      <c r="N8" s="140"/>
      <c r="O8" s="142"/>
      <c r="P8" s="140" t="s">
        <v>33</v>
      </c>
      <c r="Q8" s="140" t="s">
        <v>33</v>
      </c>
      <c r="R8" s="140"/>
      <c r="S8" s="142"/>
      <c r="T8" s="140" t="s">
        <v>33</v>
      </c>
      <c r="U8" s="140" t="s">
        <v>33</v>
      </c>
      <c r="V8" s="140"/>
      <c r="W8" s="142"/>
      <c r="X8" s="140" t="s">
        <v>15</v>
      </c>
      <c r="Y8" s="140" t="s">
        <v>35</v>
      </c>
      <c r="Z8" s="140"/>
      <c r="AA8" s="142"/>
    </row>
    <row r="9" spans="1:27" x14ac:dyDescent="0.25">
      <c r="A9" s="137"/>
      <c r="B9" s="141"/>
      <c r="C9" s="141"/>
      <c r="D9" s="145"/>
      <c r="E9" s="147"/>
      <c r="F9" s="143"/>
      <c r="G9" s="141"/>
      <c r="H9" s="141"/>
      <c r="I9" s="147"/>
      <c r="J9" s="143"/>
      <c r="K9" s="150"/>
      <c r="L9" s="151"/>
      <c r="M9" s="141"/>
      <c r="N9" s="141"/>
      <c r="O9" s="143"/>
      <c r="P9" s="141"/>
      <c r="Q9" s="141"/>
      <c r="R9" s="141"/>
      <c r="S9" s="143"/>
      <c r="T9" s="141"/>
      <c r="U9" s="141"/>
      <c r="V9" s="141"/>
      <c r="W9" s="143"/>
      <c r="X9" s="141"/>
      <c r="Y9" s="141"/>
      <c r="Z9" s="141"/>
      <c r="AA9" s="143"/>
    </row>
    <row r="10" spans="1:27" x14ac:dyDescent="0.25">
      <c r="A10" s="3" t="s">
        <v>36</v>
      </c>
      <c r="B10" s="4" t="s">
        <v>37</v>
      </c>
      <c r="C10" s="3" t="s">
        <v>15</v>
      </c>
      <c r="D10" s="3" t="s">
        <v>38</v>
      </c>
      <c r="E10" s="3"/>
      <c r="F10" s="6"/>
      <c r="G10" s="3" t="s">
        <v>15</v>
      </c>
      <c r="H10" s="3" t="s">
        <v>39</v>
      </c>
      <c r="I10" s="3"/>
      <c r="J10" s="6"/>
      <c r="K10" s="138" t="s">
        <v>15</v>
      </c>
      <c r="L10" s="138"/>
      <c r="M10" s="3" t="s">
        <v>40</v>
      </c>
      <c r="N10" s="3"/>
      <c r="O10" s="6"/>
      <c r="P10" s="3" t="s">
        <v>15</v>
      </c>
      <c r="Q10" s="3" t="s">
        <v>41</v>
      </c>
      <c r="R10" s="3"/>
      <c r="S10" s="6"/>
      <c r="T10" s="3" t="s">
        <v>15</v>
      </c>
      <c r="U10" s="3" t="s">
        <v>42</v>
      </c>
      <c r="V10" s="3"/>
      <c r="W10" s="6"/>
      <c r="X10" s="3" t="s">
        <v>15</v>
      </c>
      <c r="Y10" s="3" t="s">
        <v>43</v>
      </c>
      <c r="Z10" s="3"/>
      <c r="AA10" s="6"/>
    </row>
    <row r="11" spans="1:27" ht="30" x14ac:dyDescent="0.25">
      <c r="A11" s="3" t="s">
        <v>44</v>
      </c>
      <c r="B11" s="4" t="s">
        <v>45</v>
      </c>
      <c r="C11" s="3" t="s">
        <v>15</v>
      </c>
      <c r="D11" s="3" t="s">
        <v>46</v>
      </c>
      <c r="E11" s="3"/>
      <c r="F11" s="6"/>
      <c r="G11" s="3" t="s">
        <v>15</v>
      </c>
      <c r="H11" s="3" t="s">
        <v>47</v>
      </c>
      <c r="I11" s="3"/>
      <c r="J11" s="6"/>
      <c r="K11" s="138" t="s">
        <v>15</v>
      </c>
      <c r="L11" s="138"/>
      <c r="M11" s="3" t="s">
        <v>48</v>
      </c>
      <c r="N11" s="3"/>
      <c r="O11" s="6"/>
      <c r="P11" s="3" t="s">
        <v>15</v>
      </c>
      <c r="Q11" s="3" t="s">
        <v>49</v>
      </c>
      <c r="R11" s="3"/>
      <c r="S11" s="6"/>
      <c r="T11" s="3" t="s">
        <v>15</v>
      </c>
      <c r="U11" s="3" t="s">
        <v>50</v>
      </c>
      <c r="V11" s="3"/>
      <c r="W11" s="6"/>
      <c r="X11" s="3" t="s">
        <v>15</v>
      </c>
      <c r="Y11" s="3" t="s">
        <v>51</v>
      </c>
      <c r="Z11" s="3"/>
      <c r="AA11" s="6"/>
    </row>
    <row r="12" spans="1:27" x14ac:dyDescent="0.25">
      <c r="A12" s="3" t="s">
        <v>52</v>
      </c>
      <c r="B12" s="4" t="s">
        <v>53</v>
      </c>
      <c r="C12" s="3" t="s">
        <v>15</v>
      </c>
      <c r="D12" s="5" t="s">
        <v>54</v>
      </c>
      <c r="E12" s="76"/>
      <c r="F12" s="6"/>
      <c r="G12" s="3" t="s">
        <v>15</v>
      </c>
      <c r="H12" s="3" t="s">
        <v>55</v>
      </c>
      <c r="I12" s="76"/>
      <c r="J12" s="6"/>
      <c r="K12" s="138" t="s">
        <v>15</v>
      </c>
      <c r="L12" s="138"/>
      <c r="M12" s="5" t="s">
        <v>56</v>
      </c>
      <c r="N12" s="3"/>
      <c r="O12" s="6"/>
      <c r="P12" s="3" t="s">
        <v>15</v>
      </c>
      <c r="Q12" s="5" t="s">
        <v>57</v>
      </c>
      <c r="R12" s="3"/>
      <c r="S12" s="6"/>
      <c r="T12" s="3" t="s">
        <v>15</v>
      </c>
      <c r="U12" s="5" t="s">
        <v>58</v>
      </c>
      <c r="V12" s="3"/>
      <c r="W12" s="6"/>
      <c r="X12" s="3" t="s">
        <v>15</v>
      </c>
      <c r="Y12" s="5" t="s">
        <v>59</v>
      </c>
      <c r="Z12" s="3"/>
      <c r="AA12" s="6"/>
    </row>
    <row r="13" spans="1:27" ht="210" x14ac:dyDescent="0.25">
      <c r="A13" s="3" t="s">
        <v>60</v>
      </c>
      <c r="B13" s="4" t="s">
        <v>555</v>
      </c>
      <c r="C13" s="3" t="s">
        <v>15</v>
      </c>
      <c r="D13" s="3" t="s">
        <v>61</v>
      </c>
      <c r="E13" s="77"/>
      <c r="F13" s="9"/>
      <c r="G13" s="3" t="s">
        <v>15</v>
      </c>
      <c r="H13" s="3" t="s">
        <v>62</v>
      </c>
      <c r="I13" s="3"/>
      <c r="J13" s="9"/>
      <c r="K13" s="137" t="s">
        <v>15</v>
      </c>
      <c r="L13" s="137"/>
      <c r="M13" s="3" t="s">
        <v>63</v>
      </c>
      <c r="N13" s="77"/>
      <c r="O13" s="9"/>
      <c r="P13" s="3" t="s">
        <v>15</v>
      </c>
      <c r="Q13" s="3" t="s">
        <v>64</v>
      </c>
      <c r="R13" s="77"/>
      <c r="S13" s="6"/>
      <c r="T13" s="3" t="s">
        <v>15</v>
      </c>
      <c r="U13" s="3" t="s">
        <v>65</v>
      </c>
      <c r="V13" s="77"/>
      <c r="W13" s="6"/>
      <c r="X13" s="3" t="s">
        <v>15</v>
      </c>
      <c r="Y13" s="3" t="s">
        <v>66</v>
      </c>
      <c r="Z13" s="77"/>
      <c r="AA13" s="6"/>
    </row>
    <row r="14" spans="1:27" ht="30" x14ac:dyDescent="0.25">
      <c r="A14" s="3" t="s">
        <v>67</v>
      </c>
      <c r="B14" s="4" t="s">
        <v>68</v>
      </c>
      <c r="C14" s="3" t="s">
        <v>15</v>
      </c>
      <c r="D14" s="5" t="s">
        <v>69</v>
      </c>
      <c r="E14" s="76"/>
      <c r="F14" s="6"/>
      <c r="G14" s="3" t="s">
        <v>15</v>
      </c>
      <c r="H14" s="3" t="s">
        <v>70</v>
      </c>
      <c r="I14" s="76"/>
      <c r="J14" s="6"/>
      <c r="K14" s="138" t="s">
        <v>15</v>
      </c>
      <c r="L14" s="138"/>
      <c r="M14" s="5" t="s">
        <v>71</v>
      </c>
      <c r="N14" s="76"/>
      <c r="O14" s="6"/>
      <c r="P14" s="3" t="s">
        <v>15</v>
      </c>
      <c r="Q14" s="5" t="s">
        <v>72</v>
      </c>
      <c r="R14" s="76"/>
      <c r="S14" s="6"/>
      <c r="T14" s="3" t="s">
        <v>15</v>
      </c>
      <c r="U14" s="5" t="s">
        <v>73</v>
      </c>
      <c r="V14" s="76"/>
      <c r="W14" s="6"/>
      <c r="X14" s="3" t="s">
        <v>15</v>
      </c>
      <c r="Y14" s="5" t="s">
        <v>74</v>
      </c>
      <c r="Z14" s="76"/>
      <c r="AA14" s="6"/>
    </row>
    <row r="15" spans="1:27" ht="30" x14ac:dyDescent="0.25">
      <c r="A15" s="3" t="s">
        <v>75</v>
      </c>
      <c r="B15" s="4" t="s">
        <v>76</v>
      </c>
      <c r="C15" s="3" t="s">
        <v>15</v>
      </c>
      <c r="D15" s="5" t="s">
        <v>77</v>
      </c>
      <c r="E15" s="76"/>
      <c r="F15" s="6"/>
      <c r="G15" s="3" t="s">
        <v>15</v>
      </c>
      <c r="H15" s="3" t="s">
        <v>78</v>
      </c>
      <c r="I15" s="76"/>
      <c r="J15" s="6"/>
      <c r="K15" s="138" t="s">
        <v>15</v>
      </c>
      <c r="L15" s="138"/>
      <c r="M15" s="5" t="s">
        <v>79</v>
      </c>
      <c r="N15" s="76"/>
      <c r="O15" s="6"/>
      <c r="P15" s="3" t="s">
        <v>15</v>
      </c>
      <c r="Q15" s="5" t="s">
        <v>80</v>
      </c>
      <c r="R15" s="76"/>
      <c r="S15" s="6"/>
      <c r="T15" s="3" t="s">
        <v>15</v>
      </c>
      <c r="U15" s="5" t="s">
        <v>81</v>
      </c>
      <c r="V15" s="76"/>
      <c r="W15" s="6"/>
      <c r="X15" s="3" t="s">
        <v>15</v>
      </c>
      <c r="Y15" s="5" t="s">
        <v>82</v>
      </c>
      <c r="Z15" s="76"/>
      <c r="AA15" s="6"/>
    </row>
    <row r="16" spans="1:27" ht="30" x14ac:dyDescent="0.25">
      <c r="A16" s="3" t="s">
        <v>83</v>
      </c>
      <c r="B16" s="4" t="s">
        <v>84</v>
      </c>
      <c r="C16" s="3" t="s">
        <v>15</v>
      </c>
      <c r="D16" s="5" t="s">
        <v>85</v>
      </c>
      <c r="E16" s="76"/>
      <c r="F16" s="6"/>
      <c r="G16" s="3" t="s">
        <v>15</v>
      </c>
      <c r="H16" s="3" t="s">
        <v>86</v>
      </c>
      <c r="I16" s="76"/>
      <c r="J16" s="6"/>
      <c r="K16" s="138" t="s">
        <v>15</v>
      </c>
      <c r="L16" s="138"/>
      <c r="M16" s="5" t="s">
        <v>87</v>
      </c>
      <c r="N16" s="76"/>
      <c r="O16" s="6"/>
      <c r="P16" s="3" t="s">
        <v>15</v>
      </c>
      <c r="Q16" s="5" t="s">
        <v>88</v>
      </c>
      <c r="R16" s="76"/>
      <c r="S16" s="6"/>
      <c r="T16" s="3" t="s">
        <v>15</v>
      </c>
      <c r="U16" s="5" t="s">
        <v>89</v>
      </c>
      <c r="V16" s="76"/>
      <c r="W16" s="6"/>
      <c r="X16" s="3" t="s">
        <v>15</v>
      </c>
      <c r="Y16" s="5" t="s">
        <v>90</v>
      </c>
      <c r="Z16" s="76"/>
      <c r="AA16" s="6"/>
    </row>
    <row r="17" spans="1:27" ht="45" x14ac:dyDescent="0.25">
      <c r="A17" s="3" t="s">
        <v>91</v>
      </c>
      <c r="B17" s="4" t="s">
        <v>92</v>
      </c>
      <c r="C17" s="3" t="s">
        <v>15</v>
      </c>
      <c r="D17" s="5" t="s">
        <v>93</v>
      </c>
      <c r="E17" s="76"/>
      <c r="F17" s="6"/>
      <c r="G17" s="3" t="s">
        <v>15</v>
      </c>
      <c r="H17" s="3" t="s">
        <v>94</v>
      </c>
      <c r="I17" s="76"/>
      <c r="J17" s="6"/>
      <c r="K17" s="138" t="s">
        <v>15</v>
      </c>
      <c r="L17" s="138"/>
      <c r="M17" s="5" t="s">
        <v>95</v>
      </c>
      <c r="N17" s="76"/>
      <c r="O17" s="6"/>
      <c r="P17" s="3" t="s">
        <v>15</v>
      </c>
      <c r="Q17" s="5" t="s">
        <v>96</v>
      </c>
      <c r="R17" s="76"/>
      <c r="S17" s="6"/>
      <c r="T17" s="3" t="s">
        <v>15</v>
      </c>
      <c r="U17" s="5" t="s">
        <v>97</v>
      </c>
      <c r="V17" s="76"/>
      <c r="W17" s="6"/>
      <c r="X17" s="3" t="s">
        <v>15</v>
      </c>
      <c r="Y17" s="5" t="s">
        <v>98</v>
      </c>
      <c r="Z17" s="76"/>
      <c r="AA17" s="6"/>
    </row>
    <row r="18" spans="1:27" x14ac:dyDescent="0.25">
      <c r="A18" s="3" t="s">
        <v>99</v>
      </c>
      <c r="B18" s="4" t="s">
        <v>100</v>
      </c>
      <c r="C18" s="3" t="s">
        <v>15</v>
      </c>
      <c r="D18" s="5" t="s">
        <v>101</v>
      </c>
      <c r="E18" s="5"/>
      <c r="F18" s="6"/>
      <c r="G18" s="3" t="s">
        <v>15</v>
      </c>
      <c r="H18" s="3">
        <v>902</v>
      </c>
      <c r="I18" s="76"/>
      <c r="J18" s="6"/>
      <c r="K18" s="138" t="s">
        <v>15</v>
      </c>
      <c r="L18" s="138"/>
      <c r="M18" s="5" t="s">
        <v>102</v>
      </c>
      <c r="N18" s="76"/>
      <c r="O18" s="6"/>
      <c r="P18" s="3" t="s">
        <v>15</v>
      </c>
      <c r="Q18" s="5" t="s">
        <v>103</v>
      </c>
      <c r="R18" s="76"/>
      <c r="S18" s="6"/>
      <c r="T18" s="3" t="s">
        <v>15</v>
      </c>
      <c r="U18" s="5" t="s">
        <v>104</v>
      </c>
      <c r="V18" s="76"/>
      <c r="W18" s="6"/>
      <c r="X18" s="3" t="s">
        <v>15</v>
      </c>
      <c r="Y18" s="5" t="s">
        <v>105</v>
      </c>
      <c r="Z18" s="76"/>
      <c r="AA18" s="6"/>
    </row>
    <row r="19" spans="1:27" ht="30" x14ac:dyDescent="0.25">
      <c r="A19" s="3" t="s">
        <v>106</v>
      </c>
      <c r="B19" s="4" t="s">
        <v>107</v>
      </c>
      <c r="C19" s="3" t="s">
        <v>15</v>
      </c>
      <c r="D19" s="5" t="s">
        <v>108</v>
      </c>
      <c r="E19" s="5"/>
      <c r="F19" s="6"/>
      <c r="G19" s="3" t="s">
        <v>15</v>
      </c>
      <c r="H19" s="3" t="s">
        <v>109</v>
      </c>
      <c r="I19" s="76"/>
      <c r="J19" s="6"/>
      <c r="K19" s="138" t="s">
        <v>15</v>
      </c>
      <c r="L19" s="138"/>
      <c r="M19" s="5" t="s">
        <v>110</v>
      </c>
      <c r="N19" s="76"/>
      <c r="O19" s="6"/>
      <c r="P19" s="3" t="s">
        <v>15</v>
      </c>
      <c r="Q19" s="5" t="s">
        <v>111</v>
      </c>
      <c r="R19" s="5"/>
      <c r="S19" s="6"/>
      <c r="T19" s="3" t="s">
        <v>15</v>
      </c>
      <c r="U19" s="5" t="s">
        <v>112</v>
      </c>
      <c r="V19" s="5"/>
      <c r="W19" s="6"/>
      <c r="X19" s="3" t="s">
        <v>15</v>
      </c>
      <c r="Y19" s="5" t="s">
        <v>113</v>
      </c>
      <c r="Z19" s="5"/>
      <c r="AA19" s="6"/>
    </row>
    <row r="20" spans="1:27" x14ac:dyDescent="0.25">
      <c r="A20" s="3" t="s">
        <v>114</v>
      </c>
      <c r="B20" s="4" t="s">
        <v>115</v>
      </c>
      <c r="C20" s="3" t="s">
        <v>15</v>
      </c>
      <c r="D20" s="5" t="s">
        <v>116</v>
      </c>
      <c r="E20" s="75"/>
      <c r="F20" s="6"/>
      <c r="G20" s="3" t="s">
        <v>15</v>
      </c>
      <c r="H20" s="3">
        <v>948</v>
      </c>
      <c r="I20" s="75"/>
      <c r="J20" s="6"/>
      <c r="K20" s="138" t="s">
        <v>15</v>
      </c>
      <c r="L20" s="138"/>
      <c r="M20" s="5" t="s">
        <v>117</v>
      </c>
      <c r="N20" s="75"/>
      <c r="O20" s="6"/>
      <c r="P20" s="3" t="s">
        <v>15</v>
      </c>
      <c r="Q20" s="5" t="s">
        <v>118</v>
      </c>
      <c r="R20" s="75"/>
      <c r="S20" s="6"/>
      <c r="T20" s="3" t="s">
        <v>15</v>
      </c>
      <c r="U20" s="5" t="s">
        <v>119</v>
      </c>
      <c r="V20" s="75"/>
      <c r="W20" s="6"/>
      <c r="X20" s="3" t="s">
        <v>15</v>
      </c>
      <c r="Y20" s="5" t="s">
        <v>120</v>
      </c>
      <c r="Z20" s="75"/>
      <c r="AA20" s="6"/>
    </row>
    <row r="21" spans="1:27" x14ac:dyDescent="0.25">
      <c r="A21" s="3" t="s">
        <v>121</v>
      </c>
      <c r="B21" s="4" t="s">
        <v>122</v>
      </c>
      <c r="C21" s="3" t="s">
        <v>15</v>
      </c>
      <c r="D21" s="5" t="s">
        <v>71</v>
      </c>
      <c r="E21" s="5"/>
      <c r="F21" s="6"/>
      <c r="G21" s="3" t="s">
        <v>15</v>
      </c>
      <c r="H21" s="3">
        <v>949</v>
      </c>
      <c r="I21" s="5"/>
      <c r="J21" s="6"/>
      <c r="K21" s="138" t="s">
        <v>15</v>
      </c>
      <c r="L21" s="138"/>
      <c r="M21" s="5" t="s">
        <v>123</v>
      </c>
      <c r="N21" s="5"/>
      <c r="O21" s="6"/>
      <c r="P21" s="3" t="s">
        <v>15</v>
      </c>
      <c r="Q21" s="5" t="s">
        <v>124</v>
      </c>
      <c r="R21" s="5"/>
      <c r="S21" s="6"/>
      <c r="T21" s="3" t="s">
        <v>15</v>
      </c>
      <c r="U21" s="5" t="s">
        <v>125</v>
      </c>
      <c r="V21" s="5"/>
      <c r="W21" s="6"/>
      <c r="X21" s="3" t="s">
        <v>15</v>
      </c>
      <c r="Y21" s="5" t="s">
        <v>126</v>
      </c>
      <c r="Z21" s="5"/>
      <c r="AA21" s="6"/>
    </row>
    <row r="22" spans="1:27" ht="30" x14ac:dyDescent="0.25">
      <c r="A22" s="3" t="s">
        <v>127</v>
      </c>
      <c r="B22" s="4" t="s">
        <v>128</v>
      </c>
      <c r="C22" s="3" t="s">
        <v>15</v>
      </c>
      <c r="D22" s="3" t="s">
        <v>129</v>
      </c>
      <c r="E22" s="78" t="s">
        <v>130</v>
      </c>
      <c r="F22" s="6"/>
      <c r="G22" s="3" t="s">
        <v>15</v>
      </c>
      <c r="H22" s="3">
        <v>945</v>
      </c>
      <c r="I22" s="78" t="s">
        <v>130</v>
      </c>
      <c r="J22" s="6"/>
      <c r="K22" s="138" t="s">
        <v>15</v>
      </c>
      <c r="L22" s="138"/>
      <c r="M22" s="3" t="s">
        <v>131</v>
      </c>
      <c r="N22" s="78" t="s">
        <v>130</v>
      </c>
      <c r="O22" s="6"/>
      <c r="P22" s="3" t="s">
        <v>15</v>
      </c>
      <c r="Q22" s="3" t="s">
        <v>132</v>
      </c>
      <c r="R22" s="78" t="s">
        <v>130</v>
      </c>
      <c r="S22" s="6"/>
      <c r="T22" s="3" t="s">
        <v>15</v>
      </c>
      <c r="U22" s="3" t="s">
        <v>133</v>
      </c>
      <c r="V22" s="78" t="s">
        <v>130</v>
      </c>
      <c r="W22" s="6"/>
      <c r="X22" s="3" t="s">
        <v>15</v>
      </c>
      <c r="Y22" s="3" t="s">
        <v>134</v>
      </c>
      <c r="Z22" s="78" t="s">
        <v>130</v>
      </c>
      <c r="AA22" s="6"/>
    </row>
    <row r="23" spans="1:27" ht="30" customHeight="1" x14ac:dyDescent="0.25">
      <c r="A23" s="136" t="s">
        <v>135</v>
      </c>
      <c r="B23" s="136"/>
      <c r="C23" s="136" t="s">
        <v>136</v>
      </c>
      <c r="D23" s="136"/>
      <c r="E23" s="136"/>
      <c r="F23" s="136"/>
      <c r="G23" s="136" t="s">
        <v>136</v>
      </c>
      <c r="H23" s="136"/>
      <c r="I23" s="136"/>
      <c r="J23" s="136"/>
      <c r="K23" s="136" t="s">
        <v>136</v>
      </c>
      <c r="L23" s="136"/>
      <c r="M23" s="136"/>
      <c r="N23" s="136"/>
      <c r="O23" s="136"/>
      <c r="P23" s="136" t="s">
        <v>137</v>
      </c>
      <c r="Q23" s="136"/>
      <c r="R23" s="136"/>
      <c r="S23" s="136"/>
      <c r="T23" s="136" t="s">
        <v>137</v>
      </c>
      <c r="U23" s="136"/>
      <c r="V23" s="136"/>
      <c r="W23" s="136"/>
      <c r="X23" s="136" t="s">
        <v>136</v>
      </c>
      <c r="Y23" s="136"/>
      <c r="Z23" s="136"/>
      <c r="AA23" s="136"/>
    </row>
  </sheetData>
  <sheetProtection algorithmName="SHA-512" hashValue="YepOYEHfixzaCZwRu24JGv0mhqI7VHP9yRoiAnJBzCz4EVKmCNIQ9ay4SlGYXfdISpLqEXVES8PmSUlN7xKWDA==" saltValue="iyUvTAynCidWYyf4kP91Xw==" spinCount="100000" sheet="1" objects="1" scenarios="1"/>
  <mergeCells count="82">
    <mergeCell ref="Y8:Y9"/>
    <mergeCell ref="Z8:Z9"/>
    <mergeCell ref="AA8:AA9"/>
    <mergeCell ref="C8:C9"/>
    <mergeCell ref="D8:D9"/>
    <mergeCell ref="E8:E9"/>
    <mergeCell ref="F8:F9"/>
    <mergeCell ref="G8:G9"/>
    <mergeCell ref="H8:H9"/>
    <mergeCell ref="I8:I9"/>
    <mergeCell ref="J8:J9"/>
    <mergeCell ref="K8:L9"/>
    <mergeCell ref="X8:X9"/>
    <mergeCell ref="T23:W23"/>
    <mergeCell ref="B8:B9"/>
    <mergeCell ref="M8:M9"/>
    <mergeCell ref="N8:N9"/>
    <mergeCell ref="O8:O9"/>
    <mergeCell ref="P8:P9"/>
    <mergeCell ref="Q8:Q9"/>
    <mergeCell ref="R8:R9"/>
    <mergeCell ref="S8:S9"/>
    <mergeCell ref="T8:T9"/>
    <mergeCell ref="U8:U9"/>
    <mergeCell ref="V8:V9"/>
    <mergeCell ref="W8:W9"/>
    <mergeCell ref="K22:L22"/>
    <mergeCell ref="K18:L18"/>
    <mergeCell ref="K19:L19"/>
    <mergeCell ref="O2:O4"/>
    <mergeCell ref="P2:Q2"/>
    <mergeCell ref="K6:L6"/>
    <mergeCell ref="K7:L7"/>
    <mergeCell ref="K10:L10"/>
    <mergeCell ref="K3:L3"/>
    <mergeCell ref="K4:L4"/>
    <mergeCell ref="K5:L5"/>
    <mergeCell ref="I2:I4"/>
    <mergeCell ref="P23:S23"/>
    <mergeCell ref="X23:AA23"/>
    <mergeCell ref="X1:AA1"/>
    <mergeCell ref="W2:W4"/>
    <mergeCell ref="X2:Y2"/>
    <mergeCell ref="Z2:Z4"/>
    <mergeCell ref="AA2:AA4"/>
    <mergeCell ref="Y3:Y4"/>
    <mergeCell ref="S2:S4"/>
    <mergeCell ref="T1:W1"/>
    <mergeCell ref="T2:U2"/>
    <mergeCell ref="V2:V4"/>
    <mergeCell ref="U3:U4"/>
    <mergeCell ref="K17:L17"/>
    <mergeCell ref="R2:R4"/>
    <mergeCell ref="A23:B23"/>
    <mergeCell ref="C23:F23"/>
    <mergeCell ref="G23:J23"/>
    <mergeCell ref="K23:O23"/>
    <mergeCell ref="A7:A9"/>
    <mergeCell ref="K13:L13"/>
    <mergeCell ref="K12:L12"/>
    <mergeCell ref="K14:L14"/>
    <mergeCell ref="K15:L15"/>
    <mergeCell ref="K20:L20"/>
    <mergeCell ref="K21:L21"/>
    <mergeCell ref="K11:L11"/>
    <mergeCell ref="K16:L16"/>
    <mergeCell ref="A1:B3"/>
    <mergeCell ref="C1:F1"/>
    <mergeCell ref="G1:J1"/>
    <mergeCell ref="K1:O1"/>
    <mergeCell ref="P1:S1"/>
    <mergeCell ref="J2:J4"/>
    <mergeCell ref="K2:M2"/>
    <mergeCell ref="N2:N4"/>
    <mergeCell ref="C2:D2"/>
    <mergeCell ref="E2:E4"/>
    <mergeCell ref="F2:F4"/>
    <mergeCell ref="G2:H2"/>
    <mergeCell ref="D3:D4"/>
    <mergeCell ref="H3:H4"/>
    <mergeCell ref="M3:M4"/>
    <mergeCell ref="Q3:Q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F5B7-C548-4A71-A5CE-8172F8C93AD1}">
  <sheetPr>
    <tabColor rgb="FF00B0F0"/>
  </sheetPr>
  <dimension ref="A1:V27"/>
  <sheetViews>
    <sheetView zoomScale="85" zoomScaleNormal="85" workbookViewId="0">
      <pane xSplit="4" ySplit="2" topLeftCell="E3" activePane="bottomRight" state="frozen"/>
      <selection pane="topRight" activeCell="E1" sqref="E1"/>
      <selection pane="bottomLeft" activeCell="A3" sqref="A3"/>
      <selection pane="bottomRight" activeCell="C3" sqref="C3"/>
    </sheetView>
  </sheetViews>
  <sheetFormatPr baseColWidth="10" defaultColWidth="9.140625" defaultRowHeight="15" customHeight="1" x14ac:dyDescent="0.25"/>
  <cols>
    <col min="1" max="1" width="9.5703125" customWidth="1"/>
    <col min="2" max="2" width="13.28515625" customWidth="1"/>
    <col min="3" max="3" width="64.140625" customWidth="1"/>
    <col min="4" max="4" width="15.7109375" customWidth="1"/>
    <col min="5" max="22" width="10.7109375" customWidth="1"/>
  </cols>
  <sheetData>
    <row r="1" spans="1:22" ht="60" customHeight="1" x14ac:dyDescent="0.25">
      <c r="A1" s="235" t="s">
        <v>349</v>
      </c>
      <c r="B1" s="235"/>
      <c r="C1" s="236"/>
      <c r="D1" s="236"/>
      <c r="E1" s="231" t="s">
        <v>164</v>
      </c>
      <c r="F1" s="231"/>
      <c r="G1" s="231"/>
      <c r="H1" s="231" t="s">
        <v>165</v>
      </c>
      <c r="I1" s="231"/>
      <c r="J1" s="231"/>
      <c r="K1" s="231" t="s">
        <v>166</v>
      </c>
      <c r="L1" s="231"/>
      <c r="M1" s="231"/>
      <c r="N1" s="231" t="s">
        <v>167</v>
      </c>
      <c r="O1" s="231"/>
      <c r="P1" s="231"/>
      <c r="Q1" s="231" t="s">
        <v>168</v>
      </c>
      <c r="R1" s="231"/>
      <c r="S1" s="231"/>
      <c r="T1" s="231" t="s">
        <v>169</v>
      </c>
      <c r="U1" s="231"/>
      <c r="V1" s="231"/>
    </row>
    <row r="2" spans="1:22" ht="51" customHeight="1" x14ac:dyDescent="0.25">
      <c r="A2" s="15" t="s">
        <v>251</v>
      </c>
      <c r="B2" s="10" t="s">
        <v>283</v>
      </c>
      <c r="C2" s="10" t="s">
        <v>284</v>
      </c>
      <c r="D2" s="10" t="s">
        <v>253</v>
      </c>
      <c r="E2" s="10" t="s">
        <v>285</v>
      </c>
      <c r="F2" s="10" t="s">
        <v>254</v>
      </c>
      <c r="G2" s="10" t="s">
        <v>160</v>
      </c>
      <c r="H2" s="10" t="s">
        <v>285</v>
      </c>
      <c r="I2" s="10" t="s">
        <v>254</v>
      </c>
      <c r="J2" s="10" t="s">
        <v>160</v>
      </c>
      <c r="K2" s="10" t="s">
        <v>285</v>
      </c>
      <c r="L2" s="10" t="s">
        <v>254</v>
      </c>
      <c r="M2" s="10" t="s">
        <v>160</v>
      </c>
      <c r="N2" s="10" t="s">
        <v>285</v>
      </c>
      <c r="O2" s="10" t="s">
        <v>254</v>
      </c>
      <c r="P2" s="10" t="s">
        <v>160</v>
      </c>
      <c r="Q2" s="10" t="s">
        <v>285</v>
      </c>
      <c r="R2" s="10" t="s">
        <v>254</v>
      </c>
      <c r="S2" s="10" t="s">
        <v>160</v>
      </c>
      <c r="T2" s="10" t="s">
        <v>285</v>
      </c>
      <c r="U2" s="10" t="s">
        <v>254</v>
      </c>
      <c r="V2" s="10" t="s">
        <v>160</v>
      </c>
    </row>
    <row r="3" spans="1:22" ht="15" customHeight="1" x14ac:dyDescent="0.25">
      <c r="A3" s="144" t="s">
        <v>255</v>
      </c>
      <c r="B3" s="144" t="s">
        <v>286</v>
      </c>
      <c r="C3" s="56" t="s">
        <v>287</v>
      </c>
      <c r="D3" s="232">
        <v>114</v>
      </c>
      <c r="E3" s="1" t="s">
        <v>176</v>
      </c>
      <c r="F3" s="232">
        <v>114</v>
      </c>
      <c r="G3" s="232">
        <v>273</v>
      </c>
      <c r="H3" s="1" t="s">
        <v>176</v>
      </c>
      <c r="I3" s="232">
        <v>114</v>
      </c>
      <c r="J3" s="232">
        <v>1366</v>
      </c>
      <c r="K3" s="1" t="s">
        <v>176</v>
      </c>
      <c r="L3" s="232">
        <v>114</v>
      </c>
      <c r="M3" s="232">
        <v>312</v>
      </c>
      <c r="N3" s="1" t="s">
        <v>176</v>
      </c>
      <c r="O3" s="232">
        <v>114</v>
      </c>
      <c r="P3" s="232">
        <v>474</v>
      </c>
      <c r="Q3" s="1" t="s">
        <v>176</v>
      </c>
      <c r="R3" s="232">
        <v>0</v>
      </c>
      <c r="S3" s="232">
        <v>587</v>
      </c>
      <c r="T3" s="1" t="s">
        <v>176</v>
      </c>
      <c r="U3" s="232">
        <v>114</v>
      </c>
      <c r="V3" s="232">
        <v>415</v>
      </c>
    </row>
    <row r="4" spans="1:22" ht="15" customHeight="1" x14ac:dyDescent="0.25">
      <c r="A4" s="237"/>
      <c r="B4" s="237"/>
      <c r="C4" s="56" t="s">
        <v>553</v>
      </c>
      <c r="D4" s="233"/>
      <c r="E4" s="1" t="s">
        <v>176</v>
      </c>
      <c r="F4" s="233"/>
      <c r="G4" s="233"/>
      <c r="H4" s="1" t="s">
        <v>176</v>
      </c>
      <c r="I4" s="233"/>
      <c r="J4" s="233"/>
      <c r="K4" s="1" t="s">
        <v>176</v>
      </c>
      <c r="L4" s="233"/>
      <c r="M4" s="233"/>
      <c r="N4" s="1" t="s">
        <v>176</v>
      </c>
      <c r="O4" s="233"/>
      <c r="P4" s="233"/>
      <c r="Q4" s="1" t="s">
        <v>176</v>
      </c>
      <c r="R4" s="233"/>
      <c r="S4" s="233"/>
      <c r="T4" s="1" t="s">
        <v>176</v>
      </c>
      <c r="U4" s="233"/>
      <c r="V4" s="233"/>
    </row>
    <row r="5" spans="1:22" ht="30" customHeight="1" x14ac:dyDescent="0.25">
      <c r="A5" s="237"/>
      <c r="B5" s="237"/>
      <c r="C5" s="56" t="s">
        <v>288</v>
      </c>
      <c r="D5" s="233"/>
      <c r="E5" s="1" t="s">
        <v>176</v>
      </c>
      <c r="F5" s="233"/>
      <c r="G5" s="233"/>
      <c r="H5" s="1" t="s">
        <v>176</v>
      </c>
      <c r="I5" s="233"/>
      <c r="J5" s="233"/>
      <c r="K5" s="1" t="s">
        <v>176</v>
      </c>
      <c r="L5" s="233"/>
      <c r="M5" s="233"/>
      <c r="N5" s="1" t="s">
        <v>176</v>
      </c>
      <c r="O5" s="233"/>
      <c r="P5" s="233"/>
      <c r="Q5" s="1" t="s">
        <v>186</v>
      </c>
      <c r="R5" s="233"/>
      <c r="S5" s="233"/>
      <c r="T5" s="1" t="s">
        <v>176</v>
      </c>
      <c r="U5" s="233"/>
      <c r="V5" s="233"/>
    </row>
    <row r="6" spans="1:22" ht="15" customHeight="1" x14ac:dyDescent="0.25">
      <c r="A6" s="237"/>
      <c r="B6" s="237"/>
      <c r="C6" s="56" t="s">
        <v>289</v>
      </c>
      <c r="D6" s="233"/>
      <c r="E6" s="1" t="s">
        <v>176</v>
      </c>
      <c r="F6" s="233"/>
      <c r="G6" s="233"/>
      <c r="H6" s="1" t="s">
        <v>176</v>
      </c>
      <c r="I6" s="233"/>
      <c r="J6" s="233"/>
      <c r="K6" s="1" t="s">
        <v>176</v>
      </c>
      <c r="L6" s="233"/>
      <c r="M6" s="233"/>
      <c r="N6" s="1" t="s">
        <v>176</v>
      </c>
      <c r="O6" s="233"/>
      <c r="P6" s="233"/>
      <c r="Q6" s="1" t="s">
        <v>176</v>
      </c>
      <c r="R6" s="233"/>
      <c r="S6" s="233"/>
      <c r="T6" s="1" t="s">
        <v>176</v>
      </c>
      <c r="U6" s="233"/>
      <c r="V6" s="233"/>
    </row>
    <row r="7" spans="1:22" ht="30" customHeight="1" x14ac:dyDescent="0.25">
      <c r="A7" s="237"/>
      <c r="B7" s="237"/>
      <c r="C7" s="56" t="s">
        <v>290</v>
      </c>
      <c r="D7" s="233"/>
      <c r="E7" s="1" t="s">
        <v>176</v>
      </c>
      <c r="F7" s="233"/>
      <c r="G7" s="233"/>
      <c r="H7" s="1" t="s">
        <v>176</v>
      </c>
      <c r="I7" s="233"/>
      <c r="J7" s="233"/>
      <c r="K7" s="1" t="s">
        <v>176</v>
      </c>
      <c r="L7" s="233"/>
      <c r="M7" s="233"/>
      <c r="N7" s="1" t="s">
        <v>176</v>
      </c>
      <c r="O7" s="233"/>
      <c r="P7" s="233"/>
      <c r="Q7" s="1" t="s">
        <v>176</v>
      </c>
      <c r="R7" s="233"/>
      <c r="S7" s="233"/>
      <c r="T7" s="1" t="s">
        <v>176</v>
      </c>
      <c r="U7" s="233"/>
      <c r="V7" s="233"/>
    </row>
    <row r="8" spans="1:22" ht="15" customHeight="1" x14ac:dyDescent="0.25">
      <c r="A8" s="237"/>
      <c r="B8" s="237"/>
      <c r="C8" s="56" t="s">
        <v>291</v>
      </c>
      <c r="D8" s="233"/>
      <c r="E8" s="1" t="s">
        <v>176</v>
      </c>
      <c r="F8" s="233"/>
      <c r="G8" s="233"/>
      <c r="H8" s="1" t="s">
        <v>176</v>
      </c>
      <c r="I8" s="233"/>
      <c r="J8" s="233"/>
      <c r="K8" s="1" t="s">
        <v>176</v>
      </c>
      <c r="L8" s="233"/>
      <c r="M8" s="233"/>
      <c r="N8" s="1" t="s">
        <v>176</v>
      </c>
      <c r="O8" s="233"/>
      <c r="P8" s="233"/>
      <c r="Q8" s="1" t="s">
        <v>176</v>
      </c>
      <c r="R8" s="233"/>
      <c r="S8" s="233"/>
      <c r="T8" s="1" t="s">
        <v>176</v>
      </c>
      <c r="U8" s="233"/>
      <c r="V8" s="233"/>
    </row>
    <row r="9" spans="1:22" ht="15" customHeight="1" x14ac:dyDescent="0.25">
      <c r="A9" s="237"/>
      <c r="B9" s="237"/>
      <c r="C9" s="56" t="s">
        <v>292</v>
      </c>
      <c r="D9" s="233"/>
      <c r="E9" s="57">
        <f>(4958832063/1300000)*30%</f>
        <v>1144.3458606923075</v>
      </c>
      <c r="F9" s="233"/>
      <c r="G9" s="233"/>
      <c r="H9" s="57">
        <f>(12614131629/1300000)*25%</f>
        <v>2425.7945440384615</v>
      </c>
      <c r="I9" s="233"/>
      <c r="J9" s="233"/>
      <c r="K9" s="57">
        <f>2653677311.06/1160000</f>
        <v>2287.6528543620689</v>
      </c>
      <c r="L9" s="233"/>
      <c r="M9" s="233"/>
      <c r="N9" s="57">
        <f>922204210/1300000</f>
        <v>709.3878538461538</v>
      </c>
      <c r="O9" s="233"/>
      <c r="P9" s="233"/>
      <c r="Q9" s="57">
        <f>751753000/1300000</f>
        <v>578.27153846153851</v>
      </c>
      <c r="R9" s="233"/>
      <c r="S9" s="233"/>
      <c r="T9" s="57">
        <f>837791044/908526</f>
        <v>922.1431681646975</v>
      </c>
      <c r="U9" s="233"/>
      <c r="V9" s="233"/>
    </row>
    <row r="10" spans="1:22" ht="30" customHeight="1" x14ac:dyDescent="0.25">
      <c r="A10" s="145"/>
      <c r="B10" s="145"/>
      <c r="C10" s="56" t="s">
        <v>293</v>
      </c>
      <c r="D10" s="234"/>
      <c r="E10" s="1" t="s">
        <v>176</v>
      </c>
      <c r="F10" s="234"/>
      <c r="G10" s="234"/>
      <c r="H10" s="1" t="s">
        <v>176</v>
      </c>
      <c r="I10" s="234"/>
      <c r="J10" s="234"/>
      <c r="K10" s="1" t="s">
        <v>176</v>
      </c>
      <c r="L10" s="234"/>
      <c r="M10" s="234"/>
      <c r="N10" s="1" t="s">
        <v>176</v>
      </c>
      <c r="O10" s="234"/>
      <c r="P10" s="234"/>
      <c r="Q10" s="1" t="s">
        <v>176</v>
      </c>
      <c r="R10" s="234"/>
      <c r="S10" s="234"/>
      <c r="T10" s="1" t="s">
        <v>176</v>
      </c>
      <c r="U10" s="234"/>
      <c r="V10" s="234"/>
    </row>
    <row r="11" spans="1:22" ht="15" customHeight="1" x14ac:dyDescent="0.25">
      <c r="A11" s="232" t="s">
        <v>256</v>
      </c>
      <c r="B11" s="144" t="s">
        <v>294</v>
      </c>
      <c r="C11" s="56" t="s">
        <v>287</v>
      </c>
      <c r="D11" s="232">
        <v>114</v>
      </c>
      <c r="E11" s="1" t="s">
        <v>176</v>
      </c>
      <c r="F11" s="232">
        <v>0</v>
      </c>
      <c r="G11" s="232">
        <v>279</v>
      </c>
      <c r="H11" s="1" t="s">
        <v>176</v>
      </c>
      <c r="I11" s="232">
        <v>114</v>
      </c>
      <c r="J11" s="232">
        <v>1415</v>
      </c>
      <c r="K11" s="1" t="s">
        <v>176</v>
      </c>
      <c r="L11" s="232">
        <v>114</v>
      </c>
      <c r="M11" s="232">
        <v>313</v>
      </c>
      <c r="N11" s="1" t="s">
        <v>176</v>
      </c>
      <c r="O11" s="232">
        <v>114</v>
      </c>
      <c r="P11" s="232">
        <v>475</v>
      </c>
      <c r="Q11" s="1" t="s">
        <v>176</v>
      </c>
      <c r="R11" s="232">
        <v>114</v>
      </c>
      <c r="S11" s="232">
        <v>599</v>
      </c>
      <c r="T11" s="1" t="s">
        <v>176</v>
      </c>
      <c r="U11" s="232">
        <v>114</v>
      </c>
      <c r="V11" s="232">
        <v>419</v>
      </c>
    </row>
    <row r="12" spans="1:22" ht="15" customHeight="1" x14ac:dyDescent="0.25">
      <c r="A12" s="233"/>
      <c r="B12" s="237"/>
      <c r="C12" s="56" t="s">
        <v>553</v>
      </c>
      <c r="D12" s="233"/>
      <c r="E12" s="1" t="s">
        <v>186</v>
      </c>
      <c r="F12" s="233"/>
      <c r="G12" s="233"/>
      <c r="H12" s="1" t="s">
        <v>176</v>
      </c>
      <c r="I12" s="233"/>
      <c r="J12" s="233"/>
      <c r="K12" s="1" t="s">
        <v>176</v>
      </c>
      <c r="L12" s="233"/>
      <c r="M12" s="233"/>
      <c r="N12" s="1" t="s">
        <v>176</v>
      </c>
      <c r="O12" s="233"/>
      <c r="P12" s="233"/>
      <c r="Q12" s="1" t="s">
        <v>176</v>
      </c>
      <c r="R12" s="233"/>
      <c r="S12" s="233"/>
      <c r="T12" s="1" t="s">
        <v>176</v>
      </c>
      <c r="U12" s="233"/>
      <c r="V12" s="233"/>
    </row>
    <row r="13" spans="1:22" ht="30" customHeight="1" x14ac:dyDescent="0.25">
      <c r="A13" s="233"/>
      <c r="B13" s="237"/>
      <c r="C13" s="56" t="s">
        <v>295</v>
      </c>
      <c r="D13" s="233"/>
      <c r="E13" s="1" t="s">
        <v>176</v>
      </c>
      <c r="F13" s="233"/>
      <c r="G13" s="233"/>
      <c r="H13" s="1" t="s">
        <v>176</v>
      </c>
      <c r="I13" s="233"/>
      <c r="J13" s="233"/>
      <c r="K13" s="1" t="s">
        <v>176</v>
      </c>
      <c r="L13" s="233"/>
      <c r="M13" s="233"/>
      <c r="N13" s="1" t="s">
        <v>176</v>
      </c>
      <c r="O13" s="233"/>
      <c r="P13" s="233"/>
      <c r="Q13" s="1" t="s">
        <v>176</v>
      </c>
      <c r="R13" s="233"/>
      <c r="S13" s="233"/>
      <c r="T13" s="1" t="s">
        <v>176</v>
      </c>
      <c r="U13" s="233"/>
      <c r="V13" s="233"/>
    </row>
    <row r="14" spans="1:22" ht="15" customHeight="1" x14ac:dyDescent="0.25">
      <c r="A14" s="233"/>
      <c r="B14" s="237"/>
      <c r="C14" s="56" t="s">
        <v>289</v>
      </c>
      <c r="D14" s="233"/>
      <c r="E14" s="1" t="s">
        <v>176</v>
      </c>
      <c r="F14" s="233"/>
      <c r="G14" s="233"/>
      <c r="H14" s="1" t="s">
        <v>176</v>
      </c>
      <c r="I14" s="233"/>
      <c r="J14" s="233"/>
      <c r="K14" s="1" t="s">
        <v>176</v>
      </c>
      <c r="L14" s="233"/>
      <c r="M14" s="233"/>
      <c r="N14" s="1" t="s">
        <v>176</v>
      </c>
      <c r="O14" s="233"/>
      <c r="P14" s="233"/>
      <c r="Q14" s="1" t="s">
        <v>176</v>
      </c>
      <c r="R14" s="233"/>
      <c r="S14" s="233"/>
      <c r="T14" s="1" t="s">
        <v>176</v>
      </c>
      <c r="U14" s="233"/>
      <c r="V14" s="233"/>
    </row>
    <row r="15" spans="1:22" ht="30" customHeight="1" x14ac:dyDescent="0.25">
      <c r="A15" s="233"/>
      <c r="B15" s="237"/>
      <c r="C15" s="56" t="s">
        <v>290</v>
      </c>
      <c r="D15" s="233"/>
      <c r="E15" s="1" t="s">
        <v>176</v>
      </c>
      <c r="F15" s="233"/>
      <c r="G15" s="233"/>
      <c r="H15" s="1" t="s">
        <v>176</v>
      </c>
      <c r="I15" s="233"/>
      <c r="J15" s="233"/>
      <c r="K15" s="1" t="s">
        <v>176</v>
      </c>
      <c r="L15" s="233"/>
      <c r="M15" s="233"/>
      <c r="N15" s="1" t="s">
        <v>176</v>
      </c>
      <c r="O15" s="233"/>
      <c r="P15" s="233"/>
      <c r="Q15" s="1" t="s">
        <v>176</v>
      </c>
      <c r="R15" s="233"/>
      <c r="S15" s="233"/>
      <c r="T15" s="1" t="s">
        <v>176</v>
      </c>
      <c r="U15" s="233"/>
      <c r="V15" s="233"/>
    </row>
    <row r="16" spans="1:22" ht="15" customHeight="1" x14ac:dyDescent="0.25">
      <c r="A16" s="233"/>
      <c r="B16" s="237"/>
      <c r="C16" s="56" t="s">
        <v>291</v>
      </c>
      <c r="D16" s="233"/>
      <c r="E16" s="1" t="s">
        <v>176</v>
      </c>
      <c r="F16" s="233"/>
      <c r="G16" s="233"/>
      <c r="H16" s="1" t="s">
        <v>176</v>
      </c>
      <c r="I16" s="233"/>
      <c r="J16" s="233"/>
      <c r="K16" s="1" t="s">
        <v>176</v>
      </c>
      <c r="L16" s="233"/>
      <c r="M16" s="233"/>
      <c r="N16" s="1" t="s">
        <v>176</v>
      </c>
      <c r="O16" s="233"/>
      <c r="P16" s="233"/>
      <c r="Q16" s="1" t="s">
        <v>176</v>
      </c>
      <c r="R16" s="233"/>
      <c r="S16" s="233"/>
      <c r="T16" s="1" t="s">
        <v>176</v>
      </c>
      <c r="U16" s="233"/>
      <c r="V16" s="233"/>
    </row>
    <row r="17" spans="1:22" ht="15" customHeight="1" x14ac:dyDescent="0.25">
      <c r="A17" s="233"/>
      <c r="B17" s="237"/>
      <c r="C17" s="56" t="s">
        <v>296</v>
      </c>
      <c r="D17" s="233"/>
      <c r="E17" s="57">
        <f>1006546000/1300000</f>
        <v>774.26615384615388</v>
      </c>
      <c r="F17" s="233"/>
      <c r="G17" s="233"/>
      <c r="H17" s="57">
        <f>599361000/1423500</f>
        <v>421.04741833508956</v>
      </c>
      <c r="I17" s="233"/>
      <c r="J17" s="233"/>
      <c r="K17" s="57">
        <f>(2387408787.92/1300000)*50%</f>
        <v>918.23414920000005</v>
      </c>
      <c r="L17" s="233"/>
      <c r="M17" s="233"/>
      <c r="N17" s="57">
        <f>405563486/1000000</f>
        <v>405.56348600000001</v>
      </c>
      <c r="O17" s="233"/>
      <c r="P17" s="233"/>
      <c r="Q17" s="57">
        <f>927500000/1300000</f>
        <v>713.46153846153845</v>
      </c>
      <c r="R17" s="233"/>
      <c r="S17" s="233"/>
      <c r="T17" s="57">
        <f>397588244/1423500</f>
        <v>279.30329750614681</v>
      </c>
      <c r="U17" s="233"/>
      <c r="V17" s="233"/>
    </row>
    <row r="18" spans="1:22" ht="30" customHeight="1" x14ac:dyDescent="0.25">
      <c r="A18" s="234"/>
      <c r="B18" s="145"/>
      <c r="C18" s="56" t="s">
        <v>293</v>
      </c>
      <c r="D18" s="234"/>
      <c r="E18" s="1" t="s">
        <v>176</v>
      </c>
      <c r="F18" s="234"/>
      <c r="G18" s="234"/>
      <c r="H18" s="1" t="s">
        <v>176</v>
      </c>
      <c r="I18" s="234"/>
      <c r="J18" s="234"/>
      <c r="K18" s="1" t="s">
        <v>176</v>
      </c>
      <c r="L18" s="234"/>
      <c r="M18" s="234"/>
      <c r="N18" s="1" t="s">
        <v>176</v>
      </c>
      <c r="O18" s="234"/>
      <c r="P18" s="234"/>
      <c r="Q18" s="1" t="s">
        <v>176</v>
      </c>
      <c r="R18" s="234"/>
      <c r="S18" s="234"/>
      <c r="T18" s="1" t="s">
        <v>176</v>
      </c>
      <c r="U18" s="234"/>
      <c r="V18" s="234"/>
    </row>
    <row r="19" spans="1:22" ht="15" customHeight="1" x14ac:dyDescent="0.25">
      <c r="A19" s="144" t="s">
        <v>257</v>
      </c>
      <c r="B19" s="144" t="s">
        <v>297</v>
      </c>
      <c r="C19" s="56" t="s">
        <v>287</v>
      </c>
      <c r="D19" s="232">
        <v>115</v>
      </c>
      <c r="E19" s="1" t="s">
        <v>176</v>
      </c>
      <c r="F19" s="232">
        <v>115</v>
      </c>
      <c r="G19" s="232">
        <v>276</v>
      </c>
      <c r="H19" s="1" t="s">
        <v>176</v>
      </c>
      <c r="I19" s="232">
        <v>115</v>
      </c>
      <c r="J19" s="232"/>
      <c r="K19" s="1" t="s">
        <v>176</v>
      </c>
      <c r="L19" s="232">
        <v>115</v>
      </c>
      <c r="M19" s="232">
        <v>319</v>
      </c>
      <c r="N19" s="1" t="s">
        <v>176</v>
      </c>
      <c r="O19" s="232">
        <v>115</v>
      </c>
      <c r="P19" s="232">
        <v>478</v>
      </c>
      <c r="Q19" s="1" t="s">
        <v>176</v>
      </c>
      <c r="R19" s="232">
        <v>115</v>
      </c>
      <c r="S19" s="232">
        <v>616</v>
      </c>
      <c r="T19" s="1" t="s">
        <v>176</v>
      </c>
      <c r="U19" s="232">
        <v>115</v>
      </c>
      <c r="V19" s="232">
        <v>423</v>
      </c>
    </row>
    <row r="20" spans="1:22" ht="15" customHeight="1" x14ac:dyDescent="0.25">
      <c r="A20" s="237"/>
      <c r="B20" s="237"/>
      <c r="C20" s="56" t="s">
        <v>553</v>
      </c>
      <c r="D20" s="233"/>
      <c r="E20" s="1" t="s">
        <v>176</v>
      </c>
      <c r="F20" s="233"/>
      <c r="G20" s="233"/>
      <c r="H20" s="1" t="s">
        <v>176</v>
      </c>
      <c r="I20" s="233"/>
      <c r="J20" s="233"/>
      <c r="K20" s="1" t="s">
        <v>176</v>
      </c>
      <c r="L20" s="233"/>
      <c r="M20" s="233"/>
      <c r="N20" s="1" t="s">
        <v>176</v>
      </c>
      <c r="O20" s="233"/>
      <c r="P20" s="233"/>
      <c r="Q20" s="1" t="s">
        <v>176</v>
      </c>
      <c r="R20" s="233"/>
      <c r="S20" s="233"/>
      <c r="T20" s="1" t="s">
        <v>176</v>
      </c>
      <c r="U20" s="233"/>
      <c r="V20" s="233"/>
    </row>
    <row r="21" spans="1:22" ht="30" customHeight="1" x14ac:dyDescent="0.25">
      <c r="A21" s="237"/>
      <c r="B21" s="237"/>
      <c r="C21" s="56" t="s">
        <v>298</v>
      </c>
      <c r="D21" s="233"/>
      <c r="E21" s="1" t="s">
        <v>176</v>
      </c>
      <c r="F21" s="233"/>
      <c r="G21" s="233"/>
      <c r="H21" s="1" t="s">
        <v>176</v>
      </c>
      <c r="I21" s="233"/>
      <c r="J21" s="233"/>
      <c r="K21" s="1" t="s">
        <v>176</v>
      </c>
      <c r="L21" s="233"/>
      <c r="M21" s="233"/>
      <c r="N21" s="1" t="s">
        <v>176</v>
      </c>
      <c r="O21" s="233"/>
      <c r="P21" s="233"/>
      <c r="Q21" s="1" t="s">
        <v>176</v>
      </c>
      <c r="R21" s="233"/>
      <c r="S21" s="233"/>
      <c r="T21" s="1" t="s">
        <v>176</v>
      </c>
      <c r="U21" s="233"/>
      <c r="V21" s="233"/>
    </row>
    <row r="22" spans="1:22" ht="15" customHeight="1" x14ac:dyDescent="0.25">
      <c r="A22" s="237"/>
      <c r="B22" s="237"/>
      <c r="C22" s="56" t="s">
        <v>289</v>
      </c>
      <c r="D22" s="233"/>
      <c r="E22" s="1" t="s">
        <v>176</v>
      </c>
      <c r="F22" s="233"/>
      <c r="G22" s="233"/>
      <c r="H22" s="1" t="s">
        <v>176</v>
      </c>
      <c r="I22" s="233"/>
      <c r="J22" s="233"/>
      <c r="K22" s="1" t="s">
        <v>176</v>
      </c>
      <c r="L22" s="233"/>
      <c r="M22" s="233"/>
      <c r="N22" s="1" t="s">
        <v>176</v>
      </c>
      <c r="O22" s="233"/>
      <c r="P22" s="233"/>
      <c r="Q22" s="1" t="s">
        <v>176</v>
      </c>
      <c r="R22" s="233"/>
      <c r="S22" s="233"/>
      <c r="T22" s="1" t="s">
        <v>176</v>
      </c>
      <c r="U22" s="233"/>
      <c r="V22" s="233"/>
    </row>
    <row r="23" spans="1:22" ht="30" customHeight="1" x14ac:dyDescent="0.25">
      <c r="A23" s="237"/>
      <c r="B23" s="237"/>
      <c r="C23" s="56" t="s">
        <v>290</v>
      </c>
      <c r="D23" s="233"/>
      <c r="E23" s="1" t="s">
        <v>176</v>
      </c>
      <c r="F23" s="233"/>
      <c r="G23" s="233"/>
      <c r="H23" s="1" t="s">
        <v>176</v>
      </c>
      <c r="I23" s="233"/>
      <c r="J23" s="233"/>
      <c r="K23" s="1" t="s">
        <v>176</v>
      </c>
      <c r="L23" s="233"/>
      <c r="M23" s="233"/>
      <c r="N23" s="1" t="s">
        <v>176</v>
      </c>
      <c r="O23" s="233"/>
      <c r="P23" s="233"/>
      <c r="Q23" s="1" t="s">
        <v>176</v>
      </c>
      <c r="R23" s="233"/>
      <c r="S23" s="233"/>
      <c r="T23" s="1" t="s">
        <v>176</v>
      </c>
      <c r="U23" s="233"/>
      <c r="V23" s="233"/>
    </row>
    <row r="24" spans="1:22" ht="15" customHeight="1" x14ac:dyDescent="0.25">
      <c r="A24" s="237"/>
      <c r="B24" s="237"/>
      <c r="C24" s="56" t="s">
        <v>291</v>
      </c>
      <c r="D24" s="233"/>
      <c r="E24" s="1" t="s">
        <v>176</v>
      </c>
      <c r="F24" s="233"/>
      <c r="G24" s="233"/>
      <c r="H24" s="1" t="s">
        <v>176</v>
      </c>
      <c r="I24" s="233"/>
      <c r="J24" s="233"/>
      <c r="K24" s="1" t="s">
        <v>176</v>
      </c>
      <c r="L24" s="233"/>
      <c r="M24" s="233"/>
      <c r="N24" s="1" t="s">
        <v>176</v>
      </c>
      <c r="O24" s="233"/>
      <c r="P24" s="233"/>
      <c r="Q24" s="1" t="s">
        <v>176</v>
      </c>
      <c r="R24" s="233"/>
      <c r="S24" s="233"/>
      <c r="T24" s="1" t="s">
        <v>176</v>
      </c>
      <c r="U24" s="233"/>
      <c r="V24" s="233"/>
    </row>
    <row r="25" spans="1:22" ht="15" customHeight="1" x14ac:dyDescent="0.25">
      <c r="A25" s="237"/>
      <c r="B25" s="237"/>
      <c r="C25" s="56" t="s">
        <v>292</v>
      </c>
      <c r="D25" s="233"/>
      <c r="E25" s="57">
        <f>(9717004692/1300000)*10%</f>
        <v>747.46189938461544</v>
      </c>
      <c r="F25" s="233"/>
      <c r="G25" s="233"/>
      <c r="H25" s="57">
        <f>1479895877/1750905</f>
        <v>845.21768856676977</v>
      </c>
      <c r="I25" s="233"/>
      <c r="J25" s="233"/>
      <c r="K25" s="57">
        <f>(20888001470/1300000)*25%</f>
        <v>4016.9233596153845</v>
      </c>
      <c r="L25" s="233"/>
      <c r="M25" s="233"/>
      <c r="N25" s="57">
        <f>1171681142/1423500</f>
        <v>823.09880014049872</v>
      </c>
      <c r="O25" s="233"/>
      <c r="P25" s="233"/>
      <c r="Q25" s="57">
        <f>1048914050/1300000</f>
        <v>806.85696153846152</v>
      </c>
      <c r="R25" s="233"/>
      <c r="S25" s="233"/>
      <c r="T25" s="57">
        <f>945953602.01/1423500</f>
        <v>664.52659080435546</v>
      </c>
      <c r="U25" s="233"/>
      <c r="V25" s="233"/>
    </row>
    <row r="26" spans="1:22" ht="30" customHeight="1" x14ac:dyDescent="0.25">
      <c r="A26" s="145"/>
      <c r="B26" s="145"/>
      <c r="C26" s="56" t="s">
        <v>293</v>
      </c>
      <c r="D26" s="234"/>
      <c r="E26" s="1" t="s">
        <v>176</v>
      </c>
      <c r="F26" s="234"/>
      <c r="G26" s="234"/>
      <c r="H26" s="1" t="s">
        <v>176</v>
      </c>
      <c r="I26" s="234"/>
      <c r="J26" s="234"/>
      <c r="K26" s="1" t="s">
        <v>176</v>
      </c>
      <c r="L26" s="234"/>
      <c r="M26" s="234"/>
      <c r="N26" s="1" t="s">
        <v>176</v>
      </c>
      <c r="O26" s="234"/>
      <c r="P26" s="234"/>
      <c r="Q26" s="1" t="s">
        <v>176</v>
      </c>
      <c r="R26" s="234"/>
      <c r="S26" s="234"/>
      <c r="T26" s="1" t="s">
        <v>176</v>
      </c>
      <c r="U26" s="234"/>
      <c r="V26" s="234"/>
    </row>
    <row r="27" spans="1:22" ht="15" customHeight="1" x14ac:dyDescent="0.25">
      <c r="A27" s="236" t="s">
        <v>260</v>
      </c>
      <c r="B27" s="236"/>
      <c r="C27" s="236"/>
      <c r="D27" s="15">
        <f>SUM(D3:D26)</f>
        <v>343</v>
      </c>
      <c r="E27" s="15" t="s">
        <v>174</v>
      </c>
      <c r="F27" s="15">
        <f>F3+F11+F19</f>
        <v>229</v>
      </c>
      <c r="G27" s="15" t="s">
        <v>174</v>
      </c>
      <c r="H27" s="15" t="s">
        <v>174</v>
      </c>
      <c r="I27" s="15">
        <f>I3+I11+I19</f>
        <v>343</v>
      </c>
      <c r="J27" s="15" t="s">
        <v>174</v>
      </c>
      <c r="K27" s="15" t="s">
        <v>174</v>
      </c>
      <c r="L27" s="15">
        <f>L3+L11+L19</f>
        <v>343</v>
      </c>
      <c r="M27" s="15" t="s">
        <v>174</v>
      </c>
      <c r="N27" s="15" t="s">
        <v>174</v>
      </c>
      <c r="O27" s="15">
        <f>O3+O11+O19</f>
        <v>343</v>
      </c>
      <c r="P27" s="15" t="s">
        <v>174</v>
      </c>
      <c r="Q27" s="15" t="s">
        <v>174</v>
      </c>
      <c r="R27" s="15">
        <f>R3+R11+R19</f>
        <v>229</v>
      </c>
      <c r="S27" s="15" t="s">
        <v>174</v>
      </c>
      <c r="T27" s="15" t="s">
        <v>174</v>
      </c>
      <c r="U27" s="15">
        <f>U3+U11+U19</f>
        <v>343</v>
      </c>
      <c r="V27" s="15" t="s">
        <v>174</v>
      </c>
    </row>
  </sheetData>
  <sheetProtection algorithmName="SHA-512" hashValue="kjcP6Rvv+32LripYOnV2HVq3f+ElcMM1j8QZrYwutf7P/gebx2SG/TOOt3Hk39KZQAK03TV0SIeQfIrtRIoT4Q==" saltValue="o3GIIxkbR8szuaRRQOXhmQ==" spinCount="100000" sheet="1" objects="1" scenarios="1"/>
  <mergeCells count="53">
    <mergeCell ref="V19:V26"/>
    <mergeCell ref="A27:C27"/>
    <mergeCell ref="L19:L26"/>
    <mergeCell ref="M19:M26"/>
    <mergeCell ref="O19:O26"/>
    <mergeCell ref="P19:P26"/>
    <mergeCell ref="R19:R26"/>
    <mergeCell ref="S19:S26"/>
    <mergeCell ref="U11:U18"/>
    <mergeCell ref="V11:V18"/>
    <mergeCell ref="A19:A26"/>
    <mergeCell ref="B19:B26"/>
    <mergeCell ref="D19:D26"/>
    <mergeCell ref="F19:F26"/>
    <mergeCell ref="G19:G26"/>
    <mergeCell ref="I19:I26"/>
    <mergeCell ref="J19:J26"/>
    <mergeCell ref="J11:J18"/>
    <mergeCell ref="L11:L18"/>
    <mergeCell ref="M11:M18"/>
    <mergeCell ref="O11:O18"/>
    <mergeCell ref="P11:P18"/>
    <mergeCell ref="R11:R18"/>
    <mergeCell ref="U19:U26"/>
    <mergeCell ref="A11:A18"/>
    <mergeCell ref="B11:B18"/>
    <mergeCell ref="D11:D18"/>
    <mergeCell ref="F11:F18"/>
    <mergeCell ref="G11:G18"/>
    <mergeCell ref="I11:I18"/>
    <mergeCell ref="O3:O10"/>
    <mergeCell ref="P3:P10"/>
    <mergeCell ref="R3:R10"/>
    <mergeCell ref="S3:S10"/>
    <mergeCell ref="S11:S18"/>
    <mergeCell ref="I3:I10"/>
    <mergeCell ref="J3:J10"/>
    <mergeCell ref="L3:L10"/>
    <mergeCell ref="M3:M10"/>
    <mergeCell ref="A1:D1"/>
    <mergeCell ref="E1:G1"/>
    <mergeCell ref="H1:J1"/>
    <mergeCell ref="K1:M1"/>
    <mergeCell ref="A3:A10"/>
    <mergeCell ref="B3:B10"/>
    <mergeCell ref="D3:D10"/>
    <mergeCell ref="F3:F10"/>
    <mergeCell ref="G3:G10"/>
    <mergeCell ref="N1:P1"/>
    <mergeCell ref="Q1:S1"/>
    <mergeCell ref="U3:U10"/>
    <mergeCell ref="V3:V10"/>
    <mergeCell ref="T1:V1"/>
  </mergeCells>
  <conditionalFormatting sqref="E3:E8 E10:E16 E18:E24 E26">
    <cfRule type="containsText" dxfId="53" priority="7" operator="containsText" text="Cumple">
      <formula>NOT(ISERROR(SEARCH("Cumple",E3)))</formula>
    </cfRule>
    <cfRule type="containsText" dxfId="52" priority="5" operator="containsText" text="No cumple">
      <formula>NOT(ISERROR(SEARCH("No cumple",E3)))</formula>
    </cfRule>
    <cfRule type="containsText" dxfId="51" priority="6" operator="containsText" text="Pendiente">
      <formula>NOT(ISERROR(SEARCH("Pendiente",E3)))</formula>
    </cfRule>
  </conditionalFormatting>
  <conditionalFormatting sqref="E9">
    <cfRule type="cellIs" dxfId="50" priority="8" operator="lessThan">
      <formula>350</formula>
    </cfRule>
    <cfRule type="cellIs" dxfId="49" priority="9" operator="greaterThan">
      <formula>350</formula>
    </cfRule>
  </conditionalFormatting>
  <conditionalFormatting sqref="E17">
    <cfRule type="cellIs" dxfId="48" priority="3" operator="lessThan">
      <formula>200</formula>
    </cfRule>
    <cfRule type="cellIs" dxfId="47" priority="4" operator="greaterThan">
      <formula>200</formula>
    </cfRule>
  </conditionalFormatting>
  <conditionalFormatting sqref="E25">
    <cfRule type="cellIs" dxfId="46" priority="2" operator="greaterThan">
      <formula>200</formula>
    </cfRule>
    <cfRule type="cellIs" dxfId="45" priority="1" operator="lessThan">
      <formula>200</formula>
    </cfRule>
  </conditionalFormatting>
  <conditionalFormatting sqref="H3:H8 H10:H16 H18:H24 H26">
    <cfRule type="containsText" dxfId="44" priority="25" operator="containsText" text="Cumple">
      <formula>NOT(ISERROR(SEARCH("Cumple",H3)))</formula>
    </cfRule>
    <cfRule type="containsText" dxfId="43" priority="24" operator="containsText" text="Pendiente">
      <formula>NOT(ISERROR(SEARCH("Pendiente",H3)))</formula>
    </cfRule>
    <cfRule type="containsText" dxfId="42" priority="23" operator="containsText" text="No cumple">
      <formula>NOT(ISERROR(SEARCH("No cumple",H3)))</formula>
    </cfRule>
  </conditionalFormatting>
  <conditionalFormatting sqref="H9">
    <cfRule type="cellIs" dxfId="41" priority="27" operator="greaterThan">
      <formula>350</formula>
    </cfRule>
    <cfRule type="cellIs" dxfId="40" priority="26" operator="lessThan">
      <formula>350</formula>
    </cfRule>
  </conditionalFormatting>
  <conditionalFormatting sqref="H17">
    <cfRule type="cellIs" dxfId="39" priority="22" operator="greaterThan">
      <formula>200</formula>
    </cfRule>
    <cfRule type="cellIs" dxfId="38" priority="21" operator="lessThan">
      <formula>200</formula>
    </cfRule>
  </conditionalFormatting>
  <conditionalFormatting sqref="H25">
    <cfRule type="cellIs" dxfId="37" priority="19" operator="lessThan">
      <formula>350</formula>
    </cfRule>
    <cfRule type="cellIs" dxfId="36" priority="20" operator="greaterThan">
      <formula>350</formula>
    </cfRule>
  </conditionalFormatting>
  <conditionalFormatting sqref="K3:K8 K10:K16 K18:K24 K26">
    <cfRule type="containsText" dxfId="35" priority="16" operator="containsText" text="Cumple">
      <formula>NOT(ISERROR(SEARCH("Cumple",K3)))</formula>
    </cfRule>
    <cfRule type="containsText" dxfId="34" priority="15" operator="containsText" text="Pendiente">
      <formula>NOT(ISERROR(SEARCH("Pendiente",K3)))</formula>
    </cfRule>
    <cfRule type="containsText" dxfId="33" priority="14" operator="containsText" text="No cumple">
      <formula>NOT(ISERROR(SEARCH("No cumple",K3)))</formula>
    </cfRule>
  </conditionalFormatting>
  <conditionalFormatting sqref="K9">
    <cfRule type="cellIs" dxfId="32" priority="18" operator="greaterThan">
      <formula>350</formula>
    </cfRule>
    <cfRule type="cellIs" dxfId="31" priority="17" operator="lessThan">
      <formula>350</formula>
    </cfRule>
  </conditionalFormatting>
  <conditionalFormatting sqref="K17">
    <cfRule type="cellIs" dxfId="30" priority="13" operator="greaterThan">
      <formula>200</formula>
    </cfRule>
    <cfRule type="cellIs" dxfId="29" priority="12" operator="lessThan">
      <formula>200</formula>
    </cfRule>
  </conditionalFormatting>
  <conditionalFormatting sqref="K25">
    <cfRule type="cellIs" dxfId="28" priority="10" operator="lessThan">
      <formula>350</formula>
    </cfRule>
    <cfRule type="cellIs" dxfId="27" priority="11" operator="greaterThan">
      <formula>350</formula>
    </cfRule>
  </conditionalFormatting>
  <conditionalFormatting sqref="N3:N8 N10:N16 N18:N24 N26">
    <cfRule type="containsText" dxfId="26" priority="41" operator="containsText" text="No cumple">
      <formula>NOT(ISERROR(SEARCH("No cumple",N3)))</formula>
    </cfRule>
    <cfRule type="containsText" dxfId="25" priority="42" operator="containsText" text="Pendiente">
      <formula>NOT(ISERROR(SEARCH("Pendiente",N3)))</formula>
    </cfRule>
    <cfRule type="containsText" dxfId="24" priority="43" operator="containsText" text="Cumple">
      <formula>NOT(ISERROR(SEARCH("Cumple",N3)))</formula>
    </cfRule>
  </conditionalFormatting>
  <conditionalFormatting sqref="N9">
    <cfRule type="cellIs" dxfId="23" priority="44" operator="lessThan">
      <formula>350</formula>
    </cfRule>
    <cfRule type="cellIs" dxfId="22" priority="45" operator="greaterThan">
      <formula>350</formula>
    </cfRule>
  </conditionalFormatting>
  <conditionalFormatting sqref="N17">
    <cfRule type="cellIs" dxfId="21" priority="39" operator="lessThan">
      <formula>200</formula>
    </cfRule>
    <cfRule type="cellIs" dxfId="20" priority="40" operator="greaterThan">
      <formula>200</formula>
    </cfRule>
  </conditionalFormatting>
  <conditionalFormatting sqref="N25">
    <cfRule type="cellIs" dxfId="19" priority="37" operator="lessThan">
      <formula>350</formula>
    </cfRule>
    <cfRule type="cellIs" dxfId="18" priority="38" operator="greaterThan">
      <formula>350</formula>
    </cfRule>
  </conditionalFormatting>
  <conditionalFormatting sqref="Q3:Q8 Q10:Q16 Q18:Q24 Q26">
    <cfRule type="containsText" dxfId="17" priority="34" operator="containsText" text="Cumple">
      <formula>NOT(ISERROR(SEARCH("Cumple",Q3)))</formula>
    </cfRule>
    <cfRule type="containsText" dxfId="16" priority="32" operator="containsText" text="No cumple">
      <formula>NOT(ISERROR(SEARCH("No cumple",Q3)))</formula>
    </cfRule>
    <cfRule type="containsText" dxfId="15" priority="33" operator="containsText" text="Pendiente">
      <formula>NOT(ISERROR(SEARCH("Pendiente",Q3)))</formula>
    </cfRule>
  </conditionalFormatting>
  <conditionalFormatting sqref="Q9">
    <cfRule type="cellIs" dxfId="14" priority="35" operator="lessThan">
      <formula>350</formula>
    </cfRule>
    <cfRule type="cellIs" dxfId="13" priority="36" operator="greaterThan">
      <formula>350</formula>
    </cfRule>
  </conditionalFormatting>
  <conditionalFormatting sqref="Q17">
    <cfRule type="cellIs" dxfId="12" priority="31" operator="greaterThan">
      <formula>200</formula>
    </cfRule>
    <cfRule type="cellIs" dxfId="11" priority="30" operator="lessThan">
      <formula>200</formula>
    </cfRule>
  </conditionalFormatting>
  <conditionalFormatting sqref="Q25">
    <cfRule type="cellIs" dxfId="10" priority="28" operator="lessThan">
      <formula>350</formula>
    </cfRule>
    <cfRule type="cellIs" dxfId="9" priority="29" operator="greaterThan">
      <formula>350</formula>
    </cfRule>
  </conditionalFormatting>
  <conditionalFormatting sqref="T3:T8 T10:T16 T18:T24 T26">
    <cfRule type="containsText" dxfId="8" priority="50" operator="containsText" text="No cumple">
      <formula>NOT(ISERROR(SEARCH("No cumple",T3)))</formula>
    </cfRule>
    <cfRule type="containsText" dxfId="7" priority="51" operator="containsText" text="Pendiente">
      <formula>NOT(ISERROR(SEARCH("Pendiente",T3)))</formula>
    </cfRule>
    <cfRule type="containsText" dxfId="6" priority="52" operator="containsText" text="Cumple">
      <formula>NOT(ISERROR(SEARCH("Cumple",T3)))</formula>
    </cfRule>
  </conditionalFormatting>
  <conditionalFormatting sqref="T9">
    <cfRule type="cellIs" dxfId="5" priority="54" operator="greaterThan">
      <formula>350</formula>
    </cfRule>
    <cfRule type="cellIs" dxfId="4" priority="53" operator="lessThan">
      <formula>350</formula>
    </cfRule>
  </conditionalFormatting>
  <conditionalFormatting sqref="T17">
    <cfRule type="cellIs" dxfId="3" priority="49" operator="greaterThan">
      <formula>200</formula>
    </cfRule>
    <cfRule type="cellIs" dxfId="2" priority="48" operator="lessThan">
      <formula>200</formula>
    </cfRule>
  </conditionalFormatting>
  <conditionalFormatting sqref="T25">
    <cfRule type="cellIs" dxfId="1" priority="46" operator="lessThan">
      <formula>350</formula>
    </cfRule>
    <cfRule type="cellIs" dxfId="0" priority="47" operator="greaterThan">
      <formula>350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6D69-1E03-46D1-AE0B-A65E816B1817}">
  <sheetPr>
    <tabColor rgb="FF00B0F0"/>
  </sheetPr>
  <dimension ref="A1:U10"/>
  <sheetViews>
    <sheetView workbookViewId="0">
      <pane xSplit="3" ySplit="2" topLeftCell="D3" activePane="bottomRight" state="frozen"/>
      <selection activeCell="K3" sqref="K3"/>
      <selection pane="topRight" activeCell="K3" sqref="K3"/>
      <selection pane="bottomLeft" activeCell="K3" sqref="K3"/>
      <selection pane="bottomRight" activeCell="D3" sqref="D3"/>
    </sheetView>
  </sheetViews>
  <sheetFormatPr baseColWidth="10" defaultColWidth="9.140625" defaultRowHeight="15" customHeight="1" x14ac:dyDescent="0.25"/>
  <cols>
    <col min="1" max="1" width="9.5703125" customWidth="1"/>
    <col min="2" max="2" width="39.140625" bestFit="1" customWidth="1"/>
    <col min="3" max="3" width="17.7109375" bestFit="1" customWidth="1"/>
    <col min="4" max="4" width="14.28515625" customWidth="1"/>
    <col min="5" max="5" width="8.5703125" customWidth="1"/>
    <col min="6" max="6" width="56.7109375" customWidth="1"/>
    <col min="7" max="7" width="14.28515625" customWidth="1"/>
    <col min="8" max="8" width="8.140625" customWidth="1"/>
    <col min="9" max="9" width="56.7109375" customWidth="1"/>
    <col min="10" max="10" width="14.28515625" customWidth="1"/>
    <col min="11" max="11" width="8.42578125" customWidth="1"/>
    <col min="12" max="12" width="56.7109375" customWidth="1"/>
    <col min="13" max="13" width="14.28515625" customWidth="1"/>
    <col min="14" max="14" width="8.140625" customWidth="1"/>
    <col min="15" max="15" width="56.7109375" customWidth="1"/>
    <col min="16" max="16" width="14.28515625" customWidth="1"/>
    <col min="17" max="17" width="8" customWidth="1"/>
    <col min="18" max="18" width="56.7109375" customWidth="1"/>
    <col min="19" max="19" width="17.5703125" customWidth="1"/>
    <col min="20" max="20" width="8.42578125" customWidth="1"/>
    <col min="21" max="21" width="56.7109375" customWidth="1"/>
  </cols>
  <sheetData>
    <row r="1" spans="1:21" ht="60" customHeight="1" x14ac:dyDescent="0.25">
      <c r="A1" s="235" t="s">
        <v>350</v>
      </c>
      <c r="B1" s="236"/>
      <c r="C1" s="236"/>
      <c r="D1" s="235" t="s">
        <v>164</v>
      </c>
      <c r="E1" s="235"/>
      <c r="F1" s="235"/>
      <c r="G1" s="235" t="s">
        <v>165</v>
      </c>
      <c r="H1" s="235"/>
      <c r="I1" s="235"/>
      <c r="J1" s="235" t="s">
        <v>299</v>
      </c>
      <c r="K1" s="235"/>
      <c r="L1" s="235"/>
      <c r="M1" s="235" t="s">
        <v>167</v>
      </c>
      <c r="N1" s="235"/>
      <c r="O1" s="235"/>
      <c r="P1" s="235" t="s">
        <v>168</v>
      </c>
      <c r="Q1" s="235"/>
      <c r="R1" s="235"/>
      <c r="S1" s="235" t="s">
        <v>169</v>
      </c>
      <c r="T1" s="235"/>
      <c r="U1" s="235"/>
    </row>
    <row r="2" spans="1:21" ht="30" customHeight="1" x14ac:dyDescent="0.25">
      <c r="A2" s="15" t="s">
        <v>251</v>
      </c>
      <c r="B2" s="10" t="s">
        <v>252</v>
      </c>
      <c r="C2" s="10" t="s">
        <v>253</v>
      </c>
      <c r="D2" s="10" t="s">
        <v>300</v>
      </c>
      <c r="E2" s="10" t="s">
        <v>301</v>
      </c>
      <c r="F2" s="10" t="s">
        <v>173</v>
      </c>
      <c r="G2" s="10" t="s">
        <v>300</v>
      </c>
      <c r="H2" s="10" t="s">
        <v>301</v>
      </c>
      <c r="I2" s="10" t="s">
        <v>173</v>
      </c>
      <c r="J2" s="10" t="s">
        <v>300</v>
      </c>
      <c r="K2" s="10" t="s">
        <v>301</v>
      </c>
      <c r="L2" s="10" t="s">
        <v>173</v>
      </c>
      <c r="M2" s="10" t="s">
        <v>300</v>
      </c>
      <c r="N2" s="10" t="s">
        <v>301</v>
      </c>
      <c r="O2" s="10" t="s">
        <v>173</v>
      </c>
      <c r="P2" s="10" t="s">
        <v>300</v>
      </c>
      <c r="Q2" s="10" t="s">
        <v>301</v>
      </c>
      <c r="R2" s="10" t="s">
        <v>173</v>
      </c>
      <c r="S2" s="10" t="s">
        <v>300</v>
      </c>
      <c r="T2" s="10" t="s">
        <v>301</v>
      </c>
      <c r="U2" s="10" t="s">
        <v>173</v>
      </c>
    </row>
    <row r="3" spans="1:21" ht="15" customHeight="1" x14ac:dyDescent="0.25">
      <c r="A3" s="1" t="s">
        <v>255</v>
      </c>
      <c r="B3" s="16" t="s">
        <v>302</v>
      </c>
      <c r="C3" s="1">
        <v>75</v>
      </c>
      <c r="D3" s="1">
        <v>2</v>
      </c>
      <c r="E3" s="13">
        <v>75</v>
      </c>
      <c r="F3" s="17" t="s">
        <v>311</v>
      </c>
      <c r="G3" s="1">
        <v>3</v>
      </c>
      <c r="H3" s="13">
        <v>75</v>
      </c>
      <c r="I3" s="17" t="s">
        <v>312</v>
      </c>
      <c r="J3" s="1">
        <v>3</v>
      </c>
      <c r="K3" s="13">
        <v>75</v>
      </c>
      <c r="L3" s="17" t="s">
        <v>313</v>
      </c>
      <c r="M3" s="1">
        <v>3</v>
      </c>
      <c r="N3" s="13">
        <v>75</v>
      </c>
      <c r="O3" s="17" t="s">
        <v>314</v>
      </c>
      <c r="P3" s="1">
        <v>3</v>
      </c>
      <c r="Q3" s="13">
        <v>75</v>
      </c>
      <c r="R3" s="17" t="s">
        <v>315</v>
      </c>
      <c r="S3" s="1">
        <v>2</v>
      </c>
      <c r="T3" s="13">
        <v>75</v>
      </c>
      <c r="U3" s="17" t="s">
        <v>316</v>
      </c>
    </row>
    <row r="4" spans="1:21" ht="15" customHeight="1" x14ac:dyDescent="0.25">
      <c r="A4" s="1" t="s">
        <v>256</v>
      </c>
      <c r="B4" s="16" t="s">
        <v>303</v>
      </c>
      <c r="C4" s="1">
        <v>75</v>
      </c>
      <c r="D4" s="1">
        <v>2</v>
      </c>
      <c r="E4" s="13">
        <v>75</v>
      </c>
      <c r="F4" s="17" t="s">
        <v>317</v>
      </c>
      <c r="G4" s="1">
        <v>2</v>
      </c>
      <c r="H4" s="13">
        <v>75</v>
      </c>
      <c r="I4" s="17" t="s">
        <v>318</v>
      </c>
      <c r="J4" s="1">
        <v>2</v>
      </c>
      <c r="K4" s="13">
        <v>75</v>
      </c>
      <c r="L4" s="17" t="s">
        <v>319</v>
      </c>
      <c r="M4" s="1">
        <v>3</v>
      </c>
      <c r="N4" s="13">
        <v>75</v>
      </c>
      <c r="O4" s="17" t="s">
        <v>320</v>
      </c>
      <c r="P4" s="1">
        <v>2</v>
      </c>
      <c r="Q4" s="13">
        <v>75</v>
      </c>
      <c r="R4" s="17" t="s">
        <v>321</v>
      </c>
      <c r="S4" s="1">
        <v>1</v>
      </c>
      <c r="T4" s="13">
        <v>30</v>
      </c>
      <c r="U4" s="17" t="s">
        <v>322</v>
      </c>
    </row>
    <row r="5" spans="1:21" ht="15" customHeight="1" x14ac:dyDescent="0.25">
      <c r="A5" s="1" t="s">
        <v>257</v>
      </c>
      <c r="B5" s="16" t="s">
        <v>304</v>
      </c>
      <c r="C5" s="1">
        <v>75</v>
      </c>
      <c r="D5" s="1">
        <v>3</v>
      </c>
      <c r="E5" s="13">
        <v>75</v>
      </c>
      <c r="F5" s="17" t="s">
        <v>563</v>
      </c>
      <c r="G5" s="1">
        <v>1</v>
      </c>
      <c r="H5" s="13">
        <v>30</v>
      </c>
      <c r="I5" s="17" t="s">
        <v>564</v>
      </c>
      <c r="J5" s="1">
        <v>3</v>
      </c>
      <c r="K5" s="13">
        <v>75</v>
      </c>
      <c r="L5" s="17" t="s">
        <v>323</v>
      </c>
      <c r="M5" s="1">
        <v>3</v>
      </c>
      <c r="N5" s="13">
        <v>75</v>
      </c>
      <c r="O5" s="17" t="s">
        <v>324</v>
      </c>
      <c r="P5" s="1">
        <v>3</v>
      </c>
      <c r="Q5" s="13">
        <v>75</v>
      </c>
      <c r="R5" s="17" t="s">
        <v>325</v>
      </c>
      <c r="S5" s="1">
        <v>3</v>
      </c>
      <c r="T5" s="13">
        <v>75</v>
      </c>
      <c r="U5" s="17" t="s">
        <v>326</v>
      </c>
    </row>
    <row r="6" spans="1:21" ht="15" customHeight="1" x14ac:dyDescent="0.25">
      <c r="A6" s="1" t="s">
        <v>258</v>
      </c>
      <c r="B6" s="16" t="s">
        <v>305</v>
      </c>
      <c r="C6" s="1">
        <v>75</v>
      </c>
      <c r="D6" s="1">
        <v>2</v>
      </c>
      <c r="E6" s="13">
        <v>75</v>
      </c>
      <c r="F6" s="17" t="s">
        <v>327</v>
      </c>
      <c r="G6" s="1">
        <v>2</v>
      </c>
      <c r="H6" s="13">
        <v>75</v>
      </c>
      <c r="I6" s="17" t="s">
        <v>328</v>
      </c>
      <c r="J6" s="1">
        <v>2</v>
      </c>
      <c r="K6" s="13">
        <v>75</v>
      </c>
      <c r="L6" s="17" t="s">
        <v>329</v>
      </c>
      <c r="M6" s="1">
        <v>2</v>
      </c>
      <c r="N6" s="13">
        <v>75</v>
      </c>
      <c r="O6" s="17" t="s">
        <v>330</v>
      </c>
      <c r="P6" s="1">
        <v>2</v>
      </c>
      <c r="Q6" s="13">
        <v>75</v>
      </c>
      <c r="R6" s="17" t="s">
        <v>331</v>
      </c>
      <c r="S6" s="1">
        <v>1</v>
      </c>
      <c r="T6" s="13">
        <v>30</v>
      </c>
      <c r="U6" s="17" t="s">
        <v>332</v>
      </c>
    </row>
    <row r="7" spans="1:21" ht="15" customHeight="1" x14ac:dyDescent="0.25">
      <c r="A7" s="1" t="s">
        <v>259</v>
      </c>
      <c r="B7" s="16" t="s">
        <v>306</v>
      </c>
      <c r="C7" s="1">
        <v>75</v>
      </c>
      <c r="D7" s="1">
        <v>2</v>
      </c>
      <c r="E7" s="13">
        <v>75</v>
      </c>
      <c r="F7" s="17" t="s">
        <v>333</v>
      </c>
      <c r="G7" s="1">
        <v>2</v>
      </c>
      <c r="H7" s="13">
        <v>75</v>
      </c>
      <c r="I7" s="17" t="s">
        <v>334</v>
      </c>
      <c r="J7" s="1">
        <v>2</v>
      </c>
      <c r="K7" s="13">
        <v>75</v>
      </c>
      <c r="L7" s="17" t="s">
        <v>335</v>
      </c>
      <c r="M7" s="1">
        <v>2</v>
      </c>
      <c r="N7" s="13">
        <v>75</v>
      </c>
      <c r="O7" s="17" t="s">
        <v>336</v>
      </c>
      <c r="P7" s="1">
        <v>2</v>
      </c>
      <c r="Q7" s="13">
        <v>75</v>
      </c>
      <c r="R7" s="17" t="s">
        <v>337</v>
      </c>
      <c r="S7" s="1">
        <v>1</v>
      </c>
      <c r="T7" s="13">
        <v>75</v>
      </c>
      <c r="U7" s="17" t="s">
        <v>338</v>
      </c>
    </row>
    <row r="8" spans="1:21" ht="15" customHeight="1" x14ac:dyDescent="0.25">
      <c r="A8" s="1" t="s">
        <v>307</v>
      </c>
      <c r="B8" s="16" t="s">
        <v>308</v>
      </c>
      <c r="C8" s="1">
        <v>75</v>
      </c>
      <c r="D8" s="1">
        <v>2</v>
      </c>
      <c r="E8" s="13">
        <v>75</v>
      </c>
      <c r="F8" s="17" t="s">
        <v>339</v>
      </c>
      <c r="G8" s="1">
        <v>2</v>
      </c>
      <c r="H8" s="13">
        <v>75</v>
      </c>
      <c r="I8" s="17" t="s">
        <v>565</v>
      </c>
      <c r="J8" s="1">
        <v>3</v>
      </c>
      <c r="K8" s="13">
        <v>75</v>
      </c>
      <c r="L8" s="17" t="s">
        <v>340</v>
      </c>
      <c r="M8" s="1">
        <v>2</v>
      </c>
      <c r="N8" s="13">
        <v>75</v>
      </c>
      <c r="O8" s="17" t="s">
        <v>341</v>
      </c>
      <c r="P8" s="1">
        <v>3</v>
      </c>
      <c r="Q8" s="13">
        <v>75</v>
      </c>
      <c r="R8" s="17" t="s">
        <v>342</v>
      </c>
      <c r="S8" s="1">
        <v>3</v>
      </c>
      <c r="T8" s="13">
        <v>75</v>
      </c>
      <c r="U8" s="17" t="s">
        <v>343</v>
      </c>
    </row>
    <row r="9" spans="1:21" ht="15" customHeight="1" x14ac:dyDescent="0.25">
      <c r="A9" s="1" t="s">
        <v>309</v>
      </c>
      <c r="B9" s="16" t="s">
        <v>310</v>
      </c>
      <c r="C9" s="1">
        <v>75</v>
      </c>
      <c r="D9" s="1">
        <v>3</v>
      </c>
      <c r="E9" s="13">
        <v>75</v>
      </c>
      <c r="F9" s="17" t="s">
        <v>566</v>
      </c>
      <c r="G9" s="1">
        <v>3</v>
      </c>
      <c r="H9" s="13">
        <v>75</v>
      </c>
      <c r="I9" s="17" t="s">
        <v>344</v>
      </c>
      <c r="J9" s="1">
        <v>3</v>
      </c>
      <c r="K9" s="13">
        <v>75</v>
      </c>
      <c r="L9" s="17" t="s">
        <v>345</v>
      </c>
      <c r="M9" s="1">
        <v>3</v>
      </c>
      <c r="N9" s="13">
        <v>75</v>
      </c>
      <c r="O9" s="17" t="s">
        <v>346</v>
      </c>
      <c r="P9" s="1">
        <v>2</v>
      </c>
      <c r="Q9" s="13">
        <v>75</v>
      </c>
      <c r="R9" s="17" t="s">
        <v>347</v>
      </c>
      <c r="S9" s="1">
        <v>2</v>
      </c>
      <c r="T9" s="13">
        <v>75</v>
      </c>
      <c r="U9" s="17" t="s">
        <v>348</v>
      </c>
    </row>
    <row r="10" spans="1:21" ht="15" customHeight="1" x14ac:dyDescent="0.25">
      <c r="A10" s="236" t="s">
        <v>260</v>
      </c>
      <c r="B10" s="236"/>
      <c r="C10" s="15">
        <f>SUM(C3:C9)</f>
        <v>525</v>
      </c>
      <c r="D10" s="15">
        <f>SUM(D3:D9)</f>
        <v>16</v>
      </c>
      <c r="E10" s="15">
        <f>SUM(E3:E9)</f>
        <v>525</v>
      </c>
      <c r="F10" s="15" t="s">
        <v>174</v>
      </c>
      <c r="G10" s="15">
        <f>SUM(G3:G9)</f>
        <v>15</v>
      </c>
      <c r="H10" s="15">
        <f>SUM(H3:H9)</f>
        <v>480</v>
      </c>
      <c r="I10" s="15" t="s">
        <v>174</v>
      </c>
      <c r="J10" s="15">
        <f>SUM(J3:J9)</f>
        <v>18</v>
      </c>
      <c r="K10" s="15">
        <f>SUM(K3:K9)</f>
        <v>525</v>
      </c>
      <c r="L10" s="15" t="s">
        <v>174</v>
      </c>
      <c r="M10" s="15">
        <f>SUM(M3:M9)</f>
        <v>18</v>
      </c>
      <c r="N10" s="15">
        <f>SUM(N3:N9)</f>
        <v>525</v>
      </c>
      <c r="O10" s="15" t="s">
        <v>174</v>
      </c>
      <c r="P10" s="15">
        <f>SUM(P3:P9)</f>
        <v>17</v>
      </c>
      <c r="Q10" s="15">
        <f>SUM(Q3:Q9)</f>
        <v>525</v>
      </c>
      <c r="R10" s="15" t="s">
        <v>174</v>
      </c>
      <c r="S10" s="15">
        <f>SUM(S3:S9)</f>
        <v>13</v>
      </c>
      <c r="T10" s="15">
        <f>SUM(T3:T9)</f>
        <v>435</v>
      </c>
      <c r="U10" s="15" t="s">
        <v>174</v>
      </c>
    </row>
  </sheetData>
  <sheetProtection algorithmName="SHA-512" hashValue="YcXRrqKmVDyPGcP6vmsaRtiLwCyj8zcN6qdWcb3ab3Lpp+RZI4fg2MMOfdVL3aMTTuVBaa/XyB7RbhnLyMTcKA==" saltValue="1bDqAPKl51b8PpUO/t5vcA==" spinCount="100000" sheet="1" objects="1" scenarios="1"/>
  <mergeCells count="8">
    <mergeCell ref="S1:U1"/>
    <mergeCell ref="A10:B10"/>
    <mergeCell ref="A1:C1"/>
    <mergeCell ref="D1:F1"/>
    <mergeCell ref="G1:I1"/>
    <mergeCell ref="J1:L1"/>
    <mergeCell ref="M1:O1"/>
    <mergeCell ref="P1:R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5012-F2DD-46D9-BC22-484FA8314A83}">
  <sheetPr>
    <tabColor rgb="FF00B0F0"/>
  </sheetPr>
  <dimension ref="A1:AA1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9.140625" defaultRowHeight="15" customHeight="1" x14ac:dyDescent="0.25"/>
  <cols>
    <col min="1" max="1" width="6.140625" bestFit="1" customWidth="1"/>
    <col min="2" max="2" width="38.140625" bestFit="1" customWidth="1"/>
    <col min="3" max="3" width="18.85546875" customWidth="1"/>
    <col min="4" max="4" width="8.42578125" bestFit="1" customWidth="1"/>
    <col min="5" max="5" width="9" bestFit="1" customWidth="1"/>
    <col min="6" max="6" width="7.7109375" bestFit="1" customWidth="1"/>
    <col min="7" max="7" width="16.7109375" customWidth="1"/>
    <col min="8" max="8" width="8.42578125" bestFit="1" customWidth="1"/>
    <col min="9" max="9" width="11.85546875" customWidth="1"/>
    <col min="10" max="10" width="9.85546875" customWidth="1"/>
    <col min="11" max="11" width="16.7109375" customWidth="1"/>
    <col min="12" max="12" width="8.42578125" bestFit="1" customWidth="1"/>
    <col min="13" max="13" width="9" bestFit="1" customWidth="1"/>
    <col min="14" max="14" width="9.7109375" bestFit="1" customWidth="1"/>
    <col min="15" max="15" width="19.85546875" customWidth="1"/>
    <col min="16" max="16" width="8.42578125" bestFit="1" customWidth="1"/>
    <col min="17" max="17" width="9" bestFit="1" customWidth="1"/>
    <col min="18" max="18" width="11.7109375" customWidth="1"/>
    <col min="19" max="19" width="16.7109375" customWidth="1"/>
    <col min="23" max="23" width="16.85546875" customWidth="1"/>
    <col min="27" max="27" width="22.7109375" customWidth="1"/>
  </cols>
  <sheetData>
    <row r="1" spans="1:27" ht="15" customHeight="1" x14ac:dyDescent="0.25">
      <c r="A1" s="239" t="s">
        <v>261</v>
      </c>
      <c r="B1" s="239" t="s">
        <v>262</v>
      </c>
      <c r="C1" s="240" t="s">
        <v>253</v>
      </c>
      <c r="D1" s="235" t="s">
        <v>164</v>
      </c>
      <c r="E1" s="235"/>
      <c r="F1" s="235"/>
      <c r="G1" s="235"/>
      <c r="H1" s="136" t="s">
        <v>165</v>
      </c>
      <c r="I1" s="136"/>
      <c r="J1" s="136"/>
      <c r="K1" s="136"/>
      <c r="L1" s="235" t="s">
        <v>299</v>
      </c>
      <c r="M1" s="235"/>
      <c r="N1" s="235"/>
      <c r="O1" s="235"/>
      <c r="P1" s="236" t="s">
        <v>167</v>
      </c>
      <c r="Q1" s="236"/>
      <c r="R1" s="236"/>
      <c r="S1" s="236"/>
      <c r="T1" s="236" t="s">
        <v>168</v>
      </c>
      <c r="U1" s="236"/>
      <c r="V1" s="236"/>
      <c r="W1" s="236"/>
      <c r="X1" s="236" t="s">
        <v>169</v>
      </c>
      <c r="Y1" s="236"/>
      <c r="Z1" s="236"/>
      <c r="AA1" s="236"/>
    </row>
    <row r="2" spans="1:27" ht="15" customHeight="1" x14ac:dyDescent="0.25">
      <c r="A2" s="239"/>
      <c r="B2" s="239"/>
      <c r="C2" s="240"/>
      <c r="D2" s="15" t="s">
        <v>263</v>
      </c>
      <c r="E2" s="15" t="s">
        <v>264</v>
      </c>
      <c r="F2" s="10" t="s">
        <v>265</v>
      </c>
      <c r="G2" s="10" t="s">
        <v>266</v>
      </c>
      <c r="H2" s="15" t="s">
        <v>263</v>
      </c>
      <c r="I2" s="15" t="s">
        <v>264</v>
      </c>
      <c r="J2" s="10" t="s">
        <v>265</v>
      </c>
      <c r="K2" s="2" t="s">
        <v>266</v>
      </c>
      <c r="L2" s="15" t="s">
        <v>263</v>
      </c>
      <c r="M2" s="15" t="s">
        <v>264</v>
      </c>
      <c r="N2" s="10" t="s">
        <v>265</v>
      </c>
      <c r="O2" s="10" t="s">
        <v>266</v>
      </c>
      <c r="P2" s="15" t="s">
        <v>263</v>
      </c>
      <c r="Q2" s="15" t="s">
        <v>264</v>
      </c>
      <c r="R2" s="10" t="s">
        <v>265</v>
      </c>
      <c r="S2" s="10" t="s">
        <v>266</v>
      </c>
      <c r="T2" s="15" t="s">
        <v>263</v>
      </c>
      <c r="U2" s="15" t="s">
        <v>264</v>
      </c>
      <c r="V2" s="10" t="s">
        <v>265</v>
      </c>
      <c r="W2" s="10" t="s">
        <v>266</v>
      </c>
      <c r="X2" s="15" t="s">
        <v>263</v>
      </c>
      <c r="Y2" s="15" t="s">
        <v>264</v>
      </c>
      <c r="Z2" s="10" t="s">
        <v>265</v>
      </c>
      <c r="AA2" s="10" t="s">
        <v>266</v>
      </c>
    </row>
    <row r="3" spans="1:27" ht="60" customHeight="1" x14ac:dyDescent="0.25">
      <c r="A3" s="126" t="s">
        <v>267</v>
      </c>
      <c r="B3" s="12" t="s">
        <v>249</v>
      </c>
      <c r="C3" s="113">
        <v>100</v>
      </c>
      <c r="D3" s="114" t="s">
        <v>15</v>
      </c>
      <c r="E3" s="114">
        <v>100</v>
      </c>
      <c r="F3" s="114">
        <v>303</v>
      </c>
      <c r="G3" s="18" t="s">
        <v>268</v>
      </c>
      <c r="H3" s="114" t="s">
        <v>15</v>
      </c>
      <c r="I3" s="114">
        <v>100</v>
      </c>
      <c r="J3" s="114" t="s">
        <v>174</v>
      </c>
      <c r="K3" s="18" t="s">
        <v>269</v>
      </c>
      <c r="L3" s="114" t="s">
        <v>15</v>
      </c>
      <c r="M3" s="114">
        <v>100</v>
      </c>
      <c r="N3" s="114">
        <v>418</v>
      </c>
      <c r="O3" s="18" t="s">
        <v>268</v>
      </c>
      <c r="P3" s="114" t="s">
        <v>15</v>
      </c>
      <c r="Q3" s="114">
        <v>100</v>
      </c>
      <c r="R3" s="114"/>
      <c r="S3" s="18" t="s">
        <v>270</v>
      </c>
      <c r="T3" s="114" t="s">
        <v>15</v>
      </c>
      <c r="U3" s="114">
        <v>100</v>
      </c>
      <c r="V3" s="114">
        <v>661</v>
      </c>
      <c r="W3" s="18" t="s">
        <v>269</v>
      </c>
      <c r="X3" s="114" t="s">
        <v>15</v>
      </c>
      <c r="Y3" s="114">
        <v>100</v>
      </c>
      <c r="Z3" s="114">
        <v>479</v>
      </c>
      <c r="AA3" s="18" t="s">
        <v>268</v>
      </c>
    </row>
    <row r="4" spans="1:27" ht="15" customHeight="1" x14ac:dyDescent="0.25">
      <c r="A4" s="126" t="s">
        <v>271</v>
      </c>
      <c r="B4" s="12" t="s">
        <v>248</v>
      </c>
      <c r="C4" s="113">
        <v>30</v>
      </c>
      <c r="D4" s="114" t="s">
        <v>162</v>
      </c>
      <c r="E4" s="114">
        <v>0</v>
      </c>
      <c r="F4" s="114" t="s">
        <v>174</v>
      </c>
      <c r="G4" s="18" t="s">
        <v>272</v>
      </c>
      <c r="H4" s="114" t="s">
        <v>162</v>
      </c>
      <c r="I4" s="114">
        <v>0</v>
      </c>
      <c r="J4" s="114" t="s">
        <v>174</v>
      </c>
      <c r="K4" s="18" t="s">
        <v>273</v>
      </c>
      <c r="L4" s="114" t="s">
        <v>162</v>
      </c>
      <c r="M4" s="114">
        <v>0</v>
      </c>
      <c r="N4" s="114"/>
      <c r="O4" s="18" t="s">
        <v>273</v>
      </c>
      <c r="P4" s="114" t="s">
        <v>162</v>
      </c>
      <c r="Q4" s="114">
        <v>0</v>
      </c>
      <c r="R4" s="114" t="s">
        <v>174</v>
      </c>
      <c r="S4" s="18" t="s">
        <v>272</v>
      </c>
      <c r="T4" s="114" t="s">
        <v>162</v>
      </c>
      <c r="U4" s="114">
        <v>0</v>
      </c>
      <c r="V4" s="114" t="s">
        <v>174</v>
      </c>
      <c r="W4" s="18" t="s">
        <v>272</v>
      </c>
      <c r="X4" s="114" t="s">
        <v>162</v>
      </c>
      <c r="Y4" s="114">
        <v>0</v>
      </c>
      <c r="Z4" s="114" t="s">
        <v>174</v>
      </c>
      <c r="AA4" s="18" t="s">
        <v>272</v>
      </c>
    </row>
    <row r="5" spans="1:27" ht="15" customHeight="1" x14ac:dyDescent="0.25">
      <c r="A5" s="126" t="s">
        <v>274</v>
      </c>
      <c r="B5" s="12" t="s">
        <v>275</v>
      </c>
      <c r="C5" s="113">
        <v>2</v>
      </c>
      <c r="D5" s="114" t="s">
        <v>15</v>
      </c>
      <c r="E5" s="114">
        <v>2</v>
      </c>
      <c r="F5" s="114" t="s">
        <v>276</v>
      </c>
      <c r="G5" s="18"/>
      <c r="H5" s="114" t="s">
        <v>277</v>
      </c>
      <c r="I5" s="114">
        <v>2</v>
      </c>
      <c r="J5" s="114" t="s">
        <v>278</v>
      </c>
      <c r="K5" s="18"/>
      <c r="L5" s="114" t="s">
        <v>15</v>
      </c>
      <c r="M5" s="114">
        <v>2</v>
      </c>
      <c r="N5" s="114" t="s">
        <v>279</v>
      </c>
      <c r="O5" s="18"/>
      <c r="P5" s="114" t="s">
        <v>15</v>
      </c>
      <c r="Q5" s="114">
        <v>2</v>
      </c>
      <c r="R5" s="114" t="s">
        <v>280</v>
      </c>
      <c r="S5" s="18"/>
      <c r="T5" s="114" t="s">
        <v>15</v>
      </c>
      <c r="U5" s="114">
        <v>2</v>
      </c>
      <c r="V5" s="114">
        <v>458</v>
      </c>
      <c r="W5" s="18"/>
      <c r="X5" s="114" t="s">
        <v>15</v>
      </c>
      <c r="Y5" s="114">
        <v>2</v>
      </c>
      <c r="Z5" s="114" t="s">
        <v>281</v>
      </c>
      <c r="AA5" s="18"/>
    </row>
    <row r="6" spans="1:27" ht="15" customHeight="1" x14ac:dyDescent="0.25">
      <c r="A6" s="238" t="s">
        <v>282</v>
      </c>
      <c r="B6" s="238"/>
      <c r="C6" s="73">
        <f>SUM(C3:C5)</f>
        <v>132</v>
      </c>
      <c r="D6" s="73"/>
      <c r="E6" s="73">
        <f>SUM(E3:E5)</f>
        <v>102</v>
      </c>
      <c r="F6" s="73"/>
      <c r="G6" s="122"/>
      <c r="H6" s="123"/>
      <c r="I6" s="73">
        <f>SUM(I3:I5)</f>
        <v>102</v>
      </c>
      <c r="J6" s="123"/>
      <c r="K6" s="124"/>
      <c r="L6" s="73"/>
      <c r="M6" s="73">
        <f>SUM(M3:M5)</f>
        <v>102</v>
      </c>
      <c r="N6" s="73"/>
      <c r="O6" s="122"/>
      <c r="P6" s="73"/>
      <c r="Q6" s="73">
        <f>SUM(Q3:Q5)</f>
        <v>102</v>
      </c>
      <c r="R6" s="73"/>
      <c r="S6" s="125"/>
      <c r="T6" s="73"/>
      <c r="U6" s="73">
        <f>SUM(U3:U5)</f>
        <v>102</v>
      </c>
      <c r="V6" s="73"/>
      <c r="W6" s="125"/>
      <c r="X6" s="73"/>
      <c r="Y6" s="73">
        <f>SUM(Y3:Y5)</f>
        <v>102</v>
      </c>
      <c r="Z6" s="73"/>
      <c r="AA6" s="125"/>
    </row>
    <row r="7" spans="1:27" ht="15" customHeight="1" x14ac:dyDescent="0.25">
      <c r="G7" s="115"/>
      <c r="H7" s="115"/>
      <c r="I7" s="115"/>
      <c r="J7" s="115"/>
      <c r="K7" s="115"/>
      <c r="S7" s="115"/>
    </row>
    <row r="8" spans="1:27" ht="15" customHeight="1" x14ac:dyDescent="0.25">
      <c r="G8" s="115"/>
      <c r="H8" s="115"/>
      <c r="I8" s="115"/>
      <c r="J8" s="115"/>
      <c r="K8" s="115"/>
      <c r="S8" s="115"/>
    </row>
    <row r="9" spans="1:27" ht="15" customHeight="1" x14ac:dyDescent="0.25">
      <c r="G9" s="115"/>
      <c r="H9" s="115"/>
      <c r="I9" s="115"/>
      <c r="J9" s="115"/>
      <c r="K9" s="115"/>
      <c r="S9" s="115"/>
    </row>
    <row r="10" spans="1:27" ht="15" customHeight="1" x14ac:dyDescent="0.25">
      <c r="G10" s="115"/>
      <c r="H10" s="115"/>
      <c r="I10" s="115"/>
      <c r="J10" s="115"/>
      <c r="K10" s="115"/>
      <c r="S10" s="115"/>
    </row>
  </sheetData>
  <sheetProtection algorithmName="SHA-512" hashValue="Geew3r8sDOxb9d6KMtgD6GSsEeu0MXsN/lmFMgUUNerRDeynUCRVj295qPbpOtDUVU4DmWZoUAwE5N6/lhHy2w==" saltValue="gmuXXNoz5qusth4XVTGDAw==" spinCount="100000" sheet="1" objects="1" scenarios="1"/>
  <mergeCells count="10">
    <mergeCell ref="T1:W1"/>
    <mergeCell ref="X1:AA1"/>
    <mergeCell ref="P1:S1"/>
    <mergeCell ref="A6:B6"/>
    <mergeCell ref="A1:A2"/>
    <mergeCell ref="B1:B2"/>
    <mergeCell ref="C1:C2"/>
    <mergeCell ref="D1:G1"/>
    <mergeCell ref="H1:K1"/>
    <mergeCell ref="L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881A-C238-44BD-8DC6-8B168AC2FD94}">
  <sheetPr>
    <tabColor rgb="FFFFC000"/>
  </sheetPr>
  <dimension ref="A1:G20"/>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9.140625" defaultRowHeight="15" customHeight="1" x14ac:dyDescent="0.25"/>
  <cols>
    <col min="1" max="1" width="39.140625" customWidth="1"/>
    <col min="2" max="2" width="16.85546875" customWidth="1"/>
    <col min="3" max="3" width="19.28515625" customWidth="1"/>
    <col min="4" max="4" width="18.85546875" customWidth="1"/>
    <col min="5" max="5" width="16.85546875" customWidth="1"/>
    <col min="6" max="6" width="15.42578125" customWidth="1"/>
    <col min="7" max="7" width="17.5703125" customWidth="1"/>
  </cols>
  <sheetData>
    <row r="1" spans="1:7" ht="30" customHeight="1" thickBot="1" x14ac:dyDescent="0.3">
      <c r="A1" s="152" t="s">
        <v>354</v>
      </c>
      <c r="B1" s="153"/>
      <c r="C1" s="153"/>
      <c r="D1" s="153"/>
      <c r="E1" s="153"/>
      <c r="F1" s="153"/>
      <c r="G1" s="154"/>
    </row>
    <row r="2" spans="1:7" ht="60" customHeight="1" thickBot="1" x14ac:dyDescent="0.3">
      <c r="A2" s="79" t="s">
        <v>138</v>
      </c>
      <c r="B2" s="80" t="s">
        <v>164</v>
      </c>
      <c r="C2" s="80" t="s">
        <v>165</v>
      </c>
      <c r="D2" s="80" t="s">
        <v>299</v>
      </c>
      <c r="E2" s="80" t="s">
        <v>167</v>
      </c>
      <c r="F2" s="80" t="s">
        <v>168</v>
      </c>
      <c r="G2" s="81" t="s">
        <v>169</v>
      </c>
    </row>
    <row r="3" spans="1:7" ht="15" customHeight="1" x14ac:dyDescent="0.25">
      <c r="A3" s="82" t="s">
        <v>139</v>
      </c>
      <c r="B3" s="20" t="s">
        <v>140</v>
      </c>
      <c r="C3" s="20" t="s">
        <v>140</v>
      </c>
      <c r="D3" s="20" t="s">
        <v>141</v>
      </c>
      <c r="E3" s="20" t="s">
        <v>141</v>
      </c>
      <c r="F3" s="20" t="s">
        <v>140</v>
      </c>
      <c r="G3" s="21" t="s">
        <v>140</v>
      </c>
    </row>
    <row r="4" spans="1:7" ht="15" customHeight="1" x14ac:dyDescent="0.25">
      <c r="A4" s="83" t="s">
        <v>142</v>
      </c>
      <c r="B4" s="84">
        <v>900915742</v>
      </c>
      <c r="C4" s="84">
        <v>900617221</v>
      </c>
      <c r="D4" s="84">
        <v>900245364</v>
      </c>
      <c r="E4" s="84">
        <v>900379268</v>
      </c>
      <c r="F4" s="84">
        <v>901193272</v>
      </c>
      <c r="G4" s="85">
        <v>900884541</v>
      </c>
    </row>
    <row r="5" spans="1:7" ht="15" customHeight="1" x14ac:dyDescent="0.25">
      <c r="A5" s="83" t="s">
        <v>143</v>
      </c>
      <c r="B5" s="86">
        <v>46022</v>
      </c>
      <c r="C5" s="86">
        <v>46022</v>
      </c>
      <c r="D5" s="86">
        <v>46022</v>
      </c>
      <c r="E5" s="86">
        <v>46022</v>
      </c>
      <c r="F5" s="86">
        <v>46022</v>
      </c>
      <c r="G5" s="87">
        <v>46022</v>
      </c>
    </row>
    <row r="6" spans="1:7" ht="15" customHeight="1" x14ac:dyDescent="0.25">
      <c r="A6" s="88" t="s">
        <v>144</v>
      </c>
      <c r="B6" s="89">
        <v>46176</v>
      </c>
      <c r="C6" s="89">
        <v>46170</v>
      </c>
      <c r="D6" s="89">
        <v>46148</v>
      </c>
      <c r="E6" s="89">
        <v>46174</v>
      </c>
      <c r="F6" s="89">
        <v>46162</v>
      </c>
      <c r="G6" s="90">
        <v>46163</v>
      </c>
    </row>
    <row r="7" spans="1:7" ht="15" hidden="1" customHeight="1" x14ac:dyDescent="0.25">
      <c r="A7" s="91" t="s">
        <v>145</v>
      </c>
      <c r="B7" s="92">
        <v>15798340512</v>
      </c>
      <c r="C7" s="92">
        <v>6493844953</v>
      </c>
      <c r="D7" s="92">
        <v>61765705492</v>
      </c>
      <c r="E7" s="92">
        <v>14250045568</v>
      </c>
      <c r="F7" s="92">
        <v>6290135115</v>
      </c>
      <c r="G7" s="93">
        <v>13833076355</v>
      </c>
    </row>
    <row r="8" spans="1:7" ht="15" hidden="1" customHeight="1" x14ac:dyDescent="0.25">
      <c r="A8" s="83" t="s">
        <v>146</v>
      </c>
      <c r="B8" s="94">
        <v>16426812649</v>
      </c>
      <c r="C8" s="94">
        <v>8061515520</v>
      </c>
      <c r="D8" s="94">
        <v>68704851759</v>
      </c>
      <c r="E8" s="94">
        <v>19232035701</v>
      </c>
      <c r="F8" s="94">
        <v>6929167647</v>
      </c>
      <c r="G8" s="95">
        <v>14400031571</v>
      </c>
    </row>
    <row r="9" spans="1:7" ht="15" hidden="1" customHeight="1" x14ac:dyDescent="0.25">
      <c r="A9" s="83" t="s">
        <v>147</v>
      </c>
      <c r="B9" s="94">
        <v>4650040827</v>
      </c>
      <c r="C9" s="94">
        <v>2074945577</v>
      </c>
      <c r="D9" s="94">
        <v>21428814341</v>
      </c>
      <c r="E9" s="94">
        <v>9882772247</v>
      </c>
      <c r="F9" s="94">
        <v>2034466815</v>
      </c>
      <c r="G9" s="95">
        <v>3458172146</v>
      </c>
    </row>
    <row r="10" spans="1:7" ht="15" hidden="1" customHeight="1" x14ac:dyDescent="0.25">
      <c r="A10" s="83" t="s">
        <v>148</v>
      </c>
      <c r="B10" s="94">
        <v>7469982137</v>
      </c>
      <c r="C10" s="94">
        <v>3902966731</v>
      </c>
      <c r="D10" s="94">
        <v>39277791991</v>
      </c>
      <c r="E10" s="94">
        <v>11505562638</v>
      </c>
      <c r="F10" s="94">
        <v>4165450426</v>
      </c>
      <c r="G10" s="95">
        <v>7596700969</v>
      </c>
    </row>
    <row r="11" spans="1:7" ht="15" hidden="1" customHeight="1" x14ac:dyDescent="0.25">
      <c r="A11" s="83" t="s">
        <v>149</v>
      </c>
      <c r="B11" s="94">
        <v>8956830512</v>
      </c>
      <c r="C11" s="94">
        <v>4158648789</v>
      </c>
      <c r="D11" s="94">
        <v>29427059768</v>
      </c>
      <c r="E11" s="94">
        <v>7726473063</v>
      </c>
      <c r="F11" s="94">
        <v>2763717221</v>
      </c>
      <c r="G11" s="95">
        <v>6803330602</v>
      </c>
    </row>
    <row r="12" spans="1:7" ht="15" hidden="1" customHeight="1" x14ac:dyDescent="0.25">
      <c r="A12" s="83" t="s">
        <v>150</v>
      </c>
      <c r="B12" s="94">
        <v>4802479689</v>
      </c>
      <c r="C12" s="94">
        <v>1677744371</v>
      </c>
      <c r="D12" s="94">
        <v>10932691335</v>
      </c>
      <c r="E12" s="94">
        <v>5257622746</v>
      </c>
      <c r="F12" s="94">
        <v>830154500</v>
      </c>
      <c r="G12" s="95">
        <v>2498498116</v>
      </c>
    </row>
    <row r="13" spans="1:7" ht="15" hidden="1" customHeight="1" x14ac:dyDescent="0.25">
      <c r="A13" s="88" t="s">
        <v>151</v>
      </c>
      <c r="B13" s="96">
        <v>121011470</v>
      </c>
      <c r="C13" s="96">
        <v>257404530</v>
      </c>
      <c r="D13" s="96">
        <v>2472018669</v>
      </c>
      <c r="E13" s="96">
        <v>370244367</v>
      </c>
      <c r="F13" s="96">
        <v>179770</v>
      </c>
      <c r="G13" s="97">
        <v>726506956</v>
      </c>
    </row>
    <row r="14" spans="1:7" ht="15" customHeight="1" x14ac:dyDescent="0.25">
      <c r="A14" s="91" t="s">
        <v>152</v>
      </c>
      <c r="B14" s="98">
        <f t="shared" ref="B14:G14" si="0">+B7/B9</f>
        <v>3.3974627535028308</v>
      </c>
      <c r="C14" s="98">
        <f t="shared" si="0"/>
        <v>3.1296459169733684</v>
      </c>
      <c r="D14" s="98">
        <f t="shared" si="0"/>
        <v>2.882366915365119</v>
      </c>
      <c r="E14" s="98">
        <f t="shared" si="0"/>
        <v>1.4419077169693679</v>
      </c>
      <c r="F14" s="98">
        <f t="shared" si="0"/>
        <v>3.0917855570920185</v>
      </c>
      <c r="G14" s="99">
        <f t="shared" si="0"/>
        <v>4.0001121317804982</v>
      </c>
    </row>
    <row r="15" spans="1:7" ht="15" customHeight="1" x14ac:dyDescent="0.25">
      <c r="A15" s="83" t="s">
        <v>153</v>
      </c>
      <c r="B15" s="100">
        <f t="shared" ref="B15:G15" si="1">+B10/B8</f>
        <v>0.45474324792124193</v>
      </c>
      <c r="C15" s="100">
        <f t="shared" si="1"/>
        <v>0.48414801426816578</v>
      </c>
      <c r="D15" s="100">
        <f t="shared" si="1"/>
        <v>0.57168876702881177</v>
      </c>
      <c r="E15" s="100">
        <f t="shared" si="1"/>
        <v>0.59824985856290558</v>
      </c>
      <c r="F15" s="100">
        <f t="shared" si="1"/>
        <v>0.60114730054243126</v>
      </c>
      <c r="G15" s="101">
        <f t="shared" si="1"/>
        <v>0.52754752179147146</v>
      </c>
    </row>
    <row r="16" spans="1:7" ht="15" customHeight="1" x14ac:dyDescent="0.25">
      <c r="A16" s="88" t="s">
        <v>154</v>
      </c>
      <c r="B16" s="96">
        <f t="shared" ref="B16:G16" si="2">+B7-B9</f>
        <v>11148299685</v>
      </c>
      <c r="C16" s="96">
        <f t="shared" si="2"/>
        <v>4418899376</v>
      </c>
      <c r="D16" s="96">
        <f t="shared" si="2"/>
        <v>40336891151</v>
      </c>
      <c r="E16" s="96">
        <f t="shared" si="2"/>
        <v>4367273321</v>
      </c>
      <c r="F16" s="96">
        <f t="shared" si="2"/>
        <v>4255668300</v>
      </c>
      <c r="G16" s="97">
        <f t="shared" si="2"/>
        <v>10374904209</v>
      </c>
    </row>
    <row r="17" spans="1:7" ht="15" customHeight="1" x14ac:dyDescent="0.25">
      <c r="A17" s="91" t="s">
        <v>155</v>
      </c>
      <c r="B17" s="98">
        <f t="shared" ref="B17:G17" si="3">+B12/B13</f>
        <v>39.686152800226296</v>
      </c>
      <c r="C17" s="98">
        <f t="shared" si="3"/>
        <v>6.5179286899107796</v>
      </c>
      <c r="D17" s="98">
        <f t="shared" si="3"/>
        <v>4.4225763632370043</v>
      </c>
      <c r="E17" s="98">
        <f t="shared" si="3"/>
        <v>14.200412523764339</v>
      </c>
      <c r="F17" s="98">
        <f t="shared" si="3"/>
        <v>4617.8700561829</v>
      </c>
      <c r="G17" s="99">
        <f t="shared" si="3"/>
        <v>3.4390560136632744</v>
      </c>
    </row>
    <row r="18" spans="1:7" ht="15" customHeight="1" x14ac:dyDescent="0.25">
      <c r="A18" s="83" t="s">
        <v>156</v>
      </c>
      <c r="B18" s="100">
        <f t="shared" ref="B18:G18" si="4">+B12/B11</f>
        <v>0.53618070394051021</v>
      </c>
      <c r="C18" s="100">
        <f t="shared" si="4"/>
        <v>0.40343497518660021</v>
      </c>
      <c r="D18" s="100">
        <f t="shared" si="4"/>
        <v>0.3715183039417545</v>
      </c>
      <c r="E18" s="100">
        <f t="shared" si="4"/>
        <v>0.68046865667303502</v>
      </c>
      <c r="F18" s="100">
        <f t="shared" si="4"/>
        <v>0.30037606369135839</v>
      </c>
      <c r="G18" s="101">
        <f t="shared" si="4"/>
        <v>0.36724631833495014</v>
      </c>
    </row>
    <row r="19" spans="1:7" ht="15" customHeight="1" x14ac:dyDescent="0.25">
      <c r="A19" s="88" t="s">
        <v>157</v>
      </c>
      <c r="B19" s="102">
        <f t="shared" ref="B19:G19" si="5">+B12/B8</f>
        <v>0.2923561491579047</v>
      </c>
      <c r="C19" s="102">
        <f t="shared" si="5"/>
        <v>0.20811773751940876</v>
      </c>
      <c r="D19" s="102">
        <f t="shared" si="5"/>
        <v>0.15912546283265752</v>
      </c>
      <c r="E19" s="102">
        <f t="shared" si="5"/>
        <v>0.27337837906190149</v>
      </c>
      <c r="F19" s="102">
        <f t="shared" si="5"/>
        <v>0.1198058038557369</v>
      </c>
      <c r="G19" s="103">
        <f t="shared" si="5"/>
        <v>0.17350643321030534</v>
      </c>
    </row>
    <row r="20" spans="1:7" ht="30" customHeight="1" thickBot="1" x14ac:dyDescent="0.3">
      <c r="A20" s="104" t="s">
        <v>215</v>
      </c>
      <c r="B20" s="105" t="str">
        <f t="shared" ref="B20:F20" si="6">+IF(AND(B14&gt;=1.4,B15&lt;=0.7,B16&gt;=4000000000,B17&gt;=3,B18&gt;=0.07,B19&gt;=0.06),"HABILITADO","NO HABILITADO")</f>
        <v>HABILITADO</v>
      </c>
      <c r="C20" s="105" t="str">
        <f t="shared" si="6"/>
        <v>HABILITADO</v>
      </c>
      <c r="D20" s="105" t="str">
        <f t="shared" si="6"/>
        <v>HABILITADO</v>
      </c>
      <c r="E20" s="105" t="str">
        <f t="shared" si="6"/>
        <v>HABILITADO</v>
      </c>
      <c r="F20" s="105" t="str">
        <f t="shared" si="6"/>
        <v>HABILITADO</v>
      </c>
      <c r="G20" s="106" t="str">
        <f>+IF(AND(G14&gt;=1.4,G15&lt;=0.7,G16&gt;=4000000000,G17&gt;=3,G18&gt;=0.07,G19&gt;=0.06),"HABILITADO","NO HABILITADO")</f>
        <v>HABILITADO</v>
      </c>
    </row>
  </sheetData>
  <sheetProtection algorithmName="SHA-512" hashValue="NKIm63ba0RofxplzLdV4y/EtovxMmi9hCMsKuBQo+3MDMFaTf16zLXUWEBfxu8vfBDq/85jQXtiHiE7QALSSqQ==" saltValue="+ZItmfBOeElOXsTVKIWHvw==" spinCount="100000" sheet="1" objects="1" scenarios="1"/>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31C05-9614-4806-8ADF-2C104DB5A360}">
  <sheetPr>
    <tabColor rgb="FFFFC000"/>
  </sheetPr>
  <dimension ref="A1:M5"/>
  <sheetViews>
    <sheetView workbookViewId="0"/>
  </sheetViews>
  <sheetFormatPr baseColWidth="10" defaultColWidth="9.140625" defaultRowHeight="15" x14ac:dyDescent="0.25"/>
  <cols>
    <col min="1" max="1" width="85.28515625" customWidth="1"/>
    <col min="2" max="13" width="10.7109375" customWidth="1"/>
  </cols>
  <sheetData>
    <row r="1" spans="1:13" ht="60" customHeight="1" x14ac:dyDescent="0.25">
      <c r="A1" s="107" t="s">
        <v>158</v>
      </c>
      <c r="B1" s="161" t="s">
        <v>164</v>
      </c>
      <c r="C1" s="160"/>
      <c r="D1" s="159" t="s">
        <v>165</v>
      </c>
      <c r="E1" s="160"/>
      <c r="F1" s="159" t="s">
        <v>299</v>
      </c>
      <c r="G1" s="160"/>
      <c r="H1" s="159" t="s">
        <v>167</v>
      </c>
      <c r="I1" s="160"/>
      <c r="J1" s="159" t="s">
        <v>168</v>
      </c>
      <c r="K1" s="160"/>
      <c r="L1" s="159" t="s">
        <v>169</v>
      </c>
      <c r="M1" s="160"/>
    </row>
    <row r="2" spans="1:13" x14ac:dyDescent="0.25">
      <c r="A2" s="155" t="s">
        <v>11</v>
      </c>
      <c r="B2" s="155" t="s">
        <v>159</v>
      </c>
      <c r="C2" s="155" t="s">
        <v>160</v>
      </c>
      <c r="D2" s="155" t="s">
        <v>159</v>
      </c>
      <c r="E2" s="155" t="s">
        <v>160</v>
      </c>
      <c r="F2" s="155" t="s">
        <v>159</v>
      </c>
      <c r="G2" s="155" t="s">
        <v>160</v>
      </c>
      <c r="H2" s="155" t="s">
        <v>159</v>
      </c>
      <c r="I2" s="155" t="s">
        <v>160</v>
      </c>
      <c r="J2" s="155" t="s">
        <v>159</v>
      </c>
      <c r="K2" s="155" t="s">
        <v>160</v>
      </c>
      <c r="L2" s="155" t="s">
        <v>159</v>
      </c>
      <c r="M2" s="155" t="s">
        <v>160</v>
      </c>
    </row>
    <row r="3" spans="1:13" x14ac:dyDescent="0.25">
      <c r="A3" s="156"/>
      <c r="B3" s="156"/>
      <c r="C3" s="156"/>
      <c r="D3" s="156"/>
      <c r="E3" s="156"/>
      <c r="F3" s="156"/>
      <c r="G3" s="156"/>
      <c r="H3" s="156"/>
      <c r="I3" s="156"/>
      <c r="J3" s="156"/>
      <c r="K3" s="156"/>
      <c r="L3" s="156"/>
      <c r="M3" s="156"/>
    </row>
    <row r="4" spans="1:13" ht="135" x14ac:dyDescent="0.25">
      <c r="A4" s="108" t="s">
        <v>554</v>
      </c>
      <c r="B4" s="108" t="s">
        <v>15</v>
      </c>
      <c r="C4" s="109">
        <v>301</v>
      </c>
      <c r="D4" s="109" t="s">
        <v>15</v>
      </c>
      <c r="E4" s="109">
        <v>1183</v>
      </c>
      <c r="F4" s="109" t="s">
        <v>161</v>
      </c>
      <c r="G4" s="109" t="s">
        <v>174</v>
      </c>
      <c r="H4" s="109" t="s">
        <v>162</v>
      </c>
      <c r="I4" s="109" t="s">
        <v>174</v>
      </c>
      <c r="J4" s="109" t="s">
        <v>15</v>
      </c>
      <c r="K4" s="109">
        <v>460</v>
      </c>
      <c r="L4" s="109" t="s">
        <v>15</v>
      </c>
      <c r="M4" s="109">
        <v>481</v>
      </c>
    </row>
    <row r="5" spans="1:13" s="111" customFormat="1" ht="30" customHeight="1" x14ac:dyDescent="0.25">
      <c r="A5" s="110" t="s">
        <v>215</v>
      </c>
      <c r="B5" s="157" t="s">
        <v>159</v>
      </c>
      <c r="C5" s="158"/>
      <c r="D5" s="157" t="s">
        <v>159</v>
      </c>
      <c r="E5" s="158"/>
      <c r="F5" s="157" t="s">
        <v>163</v>
      </c>
      <c r="G5" s="158"/>
      <c r="H5" s="157" t="s">
        <v>163</v>
      </c>
      <c r="I5" s="158"/>
      <c r="J5" s="157" t="s">
        <v>159</v>
      </c>
      <c r="K5" s="158"/>
      <c r="L5" s="157" t="s">
        <v>159</v>
      </c>
      <c r="M5" s="158"/>
    </row>
  </sheetData>
  <sheetProtection algorithmName="SHA-512" hashValue="OzVDLmqzWk77UE3t3gAY60KKSBmXPZ/whHb6oAerpukFUPrKz8gcIFqh3k/Cu9wQes3RQT2mxKpIx5qRlnXkSg==" saltValue="EE3Wg4f4u06+G33JVfkCfg==" spinCount="100000" sheet="1" objects="1" scenarios="1"/>
  <mergeCells count="25">
    <mergeCell ref="L1:M1"/>
    <mergeCell ref="B1:C1"/>
    <mergeCell ref="D1:E1"/>
    <mergeCell ref="F1:G1"/>
    <mergeCell ref="H1:I1"/>
    <mergeCell ref="J1:K1"/>
    <mergeCell ref="A2:A3"/>
    <mergeCell ref="B2:B3"/>
    <mergeCell ref="C2:C3"/>
    <mergeCell ref="D2:D3"/>
    <mergeCell ref="E2:E3"/>
    <mergeCell ref="M2:M3"/>
    <mergeCell ref="B5:C5"/>
    <mergeCell ref="D5:E5"/>
    <mergeCell ref="F5:G5"/>
    <mergeCell ref="H5:I5"/>
    <mergeCell ref="J5:K5"/>
    <mergeCell ref="L5:M5"/>
    <mergeCell ref="G2:G3"/>
    <mergeCell ref="H2:H3"/>
    <mergeCell ref="I2:I3"/>
    <mergeCell ref="J2:J3"/>
    <mergeCell ref="K2:K3"/>
    <mergeCell ref="L2:L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7F63-A3FE-4B4B-A180-3EBC82FCFC3A}">
  <sheetPr>
    <tabColor rgb="FF00B050"/>
  </sheetPr>
  <dimension ref="B1:AA37"/>
  <sheetViews>
    <sheetView zoomScale="85" zoomScaleNormal="85" workbookViewId="0">
      <pane xSplit="3" ySplit="3" topLeftCell="D4" activePane="bottomRight" state="frozen"/>
      <selection pane="topRight" activeCell="D10" sqref="D10"/>
      <selection pane="bottomLeft" activeCell="D10" sqref="D10"/>
      <selection pane="bottomRight" activeCell="D4" sqref="D4"/>
    </sheetView>
  </sheetViews>
  <sheetFormatPr baseColWidth="10" defaultColWidth="11.42578125" defaultRowHeight="15" x14ac:dyDescent="0.25"/>
  <cols>
    <col min="1" max="1" width="2.7109375" customWidth="1"/>
    <col min="2" max="2" width="10.7109375" bestFit="1" customWidth="1"/>
    <col min="3" max="3" width="69.5703125" customWidth="1"/>
    <col min="4" max="27" width="11.5703125" customWidth="1"/>
  </cols>
  <sheetData>
    <row r="1" spans="2:27" ht="15.75" thickBot="1" x14ac:dyDescent="0.3"/>
    <row r="2" spans="2:27" ht="72" customHeight="1" x14ac:dyDescent="0.25">
      <c r="B2" s="169" t="s">
        <v>353</v>
      </c>
      <c r="C2" s="170"/>
      <c r="D2" s="173" t="s">
        <v>164</v>
      </c>
      <c r="E2" s="174"/>
      <c r="F2" s="174"/>
      <c r="G2" s="170"/>
      <c r="H2" s="175" t="s">
        <v>165</v>
      </c>
      <c r="I2" s="174"/>
      <c r="J2" s="174"/>
      <c r="K2" s="170"/>
      <c r="L2" s="169" t="s">
        <v>166</v>
      </c>
      <c r="M2" s="174"/>
      <c r="N2" s="174"/>
      <c r="O2" s="170"/>
      <c r="P2" s="175" t="s">
        <v>167</v>
      </c>
      <c r="Q2" s="174"/>
      <c r="R2" s="174"/>
      <c r="S2" s="170"/>
      <c r="T2" s="173" t="s">
        <v>168</v>
      </c>
      <c r="U2" s="174"/>
      <c r="V2" s="174"/>
      <c r="W2" s="170"/>
      <c r="X2" s="176" t="s">
        <v>169</v>
      </c>
      <c r="Y2" s="177"/>
      <c r="Z2" s="177"/>
      <c r="AA2" s="178"/>
    </row>
    <row r="3" spans="2:27" ht="15.75" thickBot="1" x14ac:dyDescent="0.3">
      <c r="B3" s="171"/>
      <c r="C3" s="172"/>
      <c r="D3" s="58" t="s">
        <v>170</v>
      </c>
      <c r="E3" s="59" t="s">
        <v>171</v>
      </c>
      <c r="F3" s="59" t="s">
        <v>172</v>
      </c>
      <c r="G3" s="60" t="s">
        <v>173</v>
      </c>
      <c r="H3" s="61" t="s">
        <v>170</v>
      </c>
      <c r="I3" s="59" t="s">
        <v>171</v>
      </c>
      <c r="J3" s="59" t="s">
        <v>172</v>
      </c>
      <c r="K3" s="60" t="s">
        <v>173</v>
      </c>
      <c r="L3" s="58" t="s">
        <v>170</v>
      </c>
      <c r="M3" s="59" t="s">
        <v>171</v>
      </c>
      <c r="N3" s="59" t="s">
        <v>172</v>
      </c>
      <c r="O3" s="60" t="s">
        <v>173</v>
      </c>
      <c r="P3" s="61" t="s">
        <v>170</v>
      </c>
      <c r="Q3" s="59" t="s">
        <v>171</v>
      </c>
      <c r="R3" s="59" t="s">
        <v>172</v>
      </c>
      <c r="S3" s="60" t="s">
        <v>173</v>
      </c>
      <c r="T3" s="58" t="s">
        <v>170</v>
      </c>
      <c r="U3" s="59" t="s">
        <v>171</v>
      </c>
      <c r="V3" s="59" t="s">
        <v>172</v>
      </c>
      <c r="W3" s="60" t="s">
        <v>173</v>
      </c>
      <c r="X3" s="58" t="s">
        <v>170</v>
      </c>
      <c r="Y3" s="59" t="s">
        <v>171</v>
      </c>
      <c r="Z3" s="59" t="s">
        <v>172</v>
      </c>
      <c r="AA3" s="60" t="s">
        <v>173</v>
      </c>
    </row>
    <row r="4" spans="2:27" ht="15" customHeight="1" x14ac:dyDescent="0.25">
      <c r="B4" s="179" t="s">
        <v>160</v>
      </c>
      <c r="C4" s="180"/>
      <c r="D4" s="19">
        <v>216</v>
      </c>
      <c r="E4" s="20">
        <v>233</v>
      </c>
      <c r="F4" s="20">
        <v>243</v>
      </c>
      <c r="G4" s="21"/>
      <c r="H4" s="22">
        <v>953</v>
      </c>
      <c r="I4" s="20">
        <v>1013</v>
      </c>
      <c r="J4" s="20">
        <v>1052</v>
      </c>
      <c r="K4" s="21"/>
      <c r="L4" s="19">
        <v>223</v>
      </c>
      <c r="M4" s="20">
        <v>229</v>
      </c>
      <c r="N4" s="20">
        <v>236</v>
      </c>
      <c r="O4" s="21"/>
      <c r="P4" s="22">
        <v>382</v>
      </c>
      <c r="Q4" s="20">
        <v>395</v>
      </c>
      <c r="R4" s="20" t="s">
        <v>174</v>
      </c>
      <c r="S4" s="21"/>
      <c r="T4" s="19">
        <v>463</v>
      </c>
      <c r="U4" s="20">
        <v>485</v>
      </c>
      <c r="V4" s="20">
        <v>511</v>
      </c>
      <c r="W4" s="21"/>
      <c r="X4" s="19">
        <v>287</v>
      </c>
      <c r="Y4" s="20">
        <v>313</v>
      </c>
      <c r="Z4" s="20">
        <v>321</v>
      </c>
      <c r="AA4" s="21"/>
    </row>
    <row r="5" spans="2:27" ht="15" customHeight="1" x14ac:dyDescent="0.25">
      <c r="B5" s="162" t="s">
        <v>175</v>
      </c>
      <c r="C5" s="163"/>
      <c r="D5" s="23" t="s">
        <v>176</v>
      </c>
      <c r="E5" s="24" t="s">
        <v>176</v>
      </c>
      <c r="F5" s="24" t="s">
        <v>176</v>
      </c>
      <c r="G5" s="25"/>
      <c r="H5" s="26" t="s">
        <v>176</v>
      </c>
      <c r="I5" s="24" t="s">
        <v>176</v>
      </c>
      <c r="J5" s="24" t="s">
        <v>176</v>
      </c>
      <c r="K5" s="25"/>
      <c r="L5" s="23" t="s">
        <v>176</v>
      </c>
      <c r="M5" s="24" t="s">
        <v>176</v>
      </c>
      <c r="N5" s="24" t="s">
        <v>176</v>
      </c>
      <c r="O5" s="25"/>
      <c r="P5" s="26" t="s">
        <v>176</v>
      </c>
      <c r="Q5" s="24" t="s">
        <v>176</v>
      </c>
      <c r="R5" s="24" t="s">
        <v>174</v>
      </c>
      <c r="S5" s="25"/>
      <c r="T5" s="23" t="s">
        <v>176</v>
      </c>
      <c r="U5" s="24" t="s">
        <v>176</v>
      </c>
      <c r="V5" s="24" t="s">
        <v>176</v>
      </c>
      <c r="W5" s="25"/>
      <c r="X5" s="23" t="s">
        <v>176</v>
      </c>
      <c r="Y5" s="24" t="s">
        <v>176</v>
      </c>
      <c r="Z5" s="24" t="s">
        <v>176</v>
      </c>
      <c r="AA5" s="25"/>
    </row>
    <row r="6" spans="2:27" ht="15" customHeight="1" x14ac:dyDescent="0.25">
      <c r="B6" s="162" t="s">
        <v>177</v>
      </c>
      <c r="C6" s="163"/>
      <c r="D6" s="23" t="s">
        <v>176</v>
      </c>
      <c r="E6" s="24" t="s">
        <v>176</v>
      </c>
      <c r="F6" s="24" t="s">
        <v>176</v>
      </c>
      <c r="G6" s="25"/>
      <c r="H6" s="26" t="s">
        <v>176</v>
      </c>
      <c r="I6" s="24" t="s">
        <v>176</v>
      </c>
      <c r="J6" s="24" t="s">
        <v>176</v>
      </c>
      <c r="K6" s="25"/>
      <c r="L6" s="23" t="s">
        <v>176</v>
      </c>
      <c r="M6" s="24" t="s">
        <v>176</v>
      </c>
      <c r="N6" s="24" t="s">
        <v>176</v>
      </c>
      <c r="O6" s="25"/>
      <c r="P6" s="26" t="s">
        <v>176</v>
      </c>
      <c r="Q6" s="24" t="s">
        <v>176</v>
      </c>
      <c r="R6" s="24" t="s">
        <v>174</v>
      </c>
      <c r="S6" s="25"/>
      <c r="T6" s="23" t="s">
        <v>176</v>
      </c>
      <c r="U6" s="24" t="s">
        <v>176</v>
      </c>
      <c r="V6" s="24" t="s">
        <v>176</v>
      </c>
      <c r="W6" s="25"/>
      <c r="X6" s="23" t="s">
        <v>176</v>
      </c>
      <c r="Y6" s="24" t="s">
        <v>176</v>
      </c>
      <c r="Z6" s="24" t="s">
        <v>176</v>
      </c>
      <c r="AA6" s="25"/>
    </row>
    <row r="7" spans="2:27" ht="45" customHeight="1" x14ac:dyDescent="0.25">
      <c r="B7" s="162" t="s">
        <v>178</v>
      </c>
      <c r="C7" s="163"/>
      <c r="D7" s="23" t="s">
        <v>176</v>
      </c>
      <c r="E7" s="24" t="s">
        <v>176</v>
      </c>
      <c r="F7" s="24" t="s">
        <v>176</v>
      </c>
      <c r="G7" s="25"/>
      <c r="H7" s="26" t="s">
        <v>176</v>
      </c>
      <c r="I7" s="24" t="s">
        <v>176</v>
      </c>
      <c r="J7" s="24" t="s">
        <v>176</v>
      </c>
      <c r="K7" s="25"/>
      <c r="L7" s="23" t="s">
        <v>176</v>
      </c>
      <c r="M7" s="24" t="s">
        <v>176</v>
      </c>
      <c r="N7" s="24" t="s">
        <v>176</v>
      </c>
      <c r="O7" s="25"/>
      <c r="P7" s="26" t="s">
        <v>176</v>
      </c>
      <c r="Q7" s="24" t="s">
        <v>176</v>
      </c>
      <c r="R7" s="24" t="s">
        <v>174</v>
      </c>
      <c r="S7" s="25"/>
      <c r="T7" s="23" t="s">
        <v>176</v>
      </c>
      <c r="U7" s="24" t="s">
        <v>176</v>
      </c>
      <c r="V7" s="24" t="s">
        <v>176</v>
      </c>
      <c r="W7" s="25"/>
      <c r="X7" s="23" t="s">
        <v>176</v>
      </c>
      <c r="Y7" s="24" t="s">
        <v>176</v>
      </c>
      <c r="Z7" s="24" t="s">
        <v>176</v>
      </c>
      <c r="AA7" s="25"/>
    </row>
    <row r="8" spans="2:27" ht="15" customHeight="1" x14ac:dyDescent="0.25">
      <c r="B8" s="162" t="s">
        <v>179</v>
      </c>
      <c r="C8" s="163"/>
      <c r="D8" s="23" t="s">
        <v>176</v>
      </c>
      <c r="E8" s="24" t="s">
        <v>176</v>
      </c>
      <c r="F8" s="24" t="s">
        <v>176</v>
      </c>
      <c r="G8" s="25"/>
      <c r="H8" s="26" t="s">
        <v>176</v>
      </c>
      <c r="I8" s="24" t="s">
        <v>176</v>
      </c>
      <c r="J8" s="24" t="s">
        <v>176</v>
      </c>
      <c r="K8" s="25"/>
      <c r="L8" s="23" t="s">
        <v>176</v>
      </c>
      <c r="M8" s="24" t="s">
        <v>176</v>
      </c>
      <c r="N8" s="24" t="s">
        <v>176</v>
      </c>
      <c r="O8" s="25"/>
      <c r="P8" s="26" t="s">
        <v>176</v>
      </c>
      <c r="Q8" s="24" t="s">
        <v>176</v>
      </c>
      <c r="R8" s="24" t="s">
        <v>174</v>
      </c>
      <c r="S8" s="25"/>
      <c r="T8" s="23" t="s">
        <v>176</v>
      </c>
      <c r="U8" s="24" t="s">
        <v>176</v>
      </c>
      <c r="V8" s="24" t="s">
        <v>176</v>
      </c>
      <c r="W8" s="25"/>
      <c r="X8" s="23" t="s">
        <v>176</v>
      </c>
      <c r="Y8" s="24" t="s">
        <v>176</v>
      </c>
      <c r="Z8" s="24" t="s">
        <v>176</v>
      </c>
      <c r="AA8" s="25"/>
    </row>
    <row r="9" spans="2:27" ht="15" customHeight="1" x14ac:dyDescent="0.25">
      <c r="B9" s="162" t="s">
        <v>180</v>
      </c>
      <c r="C9" s="163"/>
      <c r="D9" s="27">
        <f>ROUNDDOWN((19814102085.26/1423500),2)*50%</f>
        <v>6959.64</v>
      </c>
      <c r="E9" s="28">
        <f>ROUNDDOWN((10924020760/1423500),2)*50%</f>
        <v>3837.0250000000001</v>
      </c>
      <c r="F9" s="28">
        <f>ROUNDDOWN((23450274619/1423500),2)*16.66%</f>
        <v>2744.5134219999995</v>
      </c>
      <c r="G9" s="29">
        <f>SUM(D9:F9)</f>
        <v>13541.178422000001</v>
      </c>
      <c r="H9" s="27">
        <f>ROUNDDOWN((5938284408/908526),2)*79%</f>
        <v>5163.5743000000002</v>
      </c>
      <c r="I9" s="28">
        <f>ROUNDDOWN((4627311953/1000000),2)*79%</f>
        <v>3655.5749000000005</v>
      </c>
      <c r="J9" s="28">
        <f>ROUNDDOWN((1117345113/1300000),2)*33%</f>
        <v>283.63170000000002</v>
      </c>
      <c r="K9" s="29">
        <f>SUM(H9:J9)</f>
        <v>9102.7808999999997</v>
      </c>
      <c r="L9" s="30">
        <f>ROUNDDOWN(((18445566318+4857614058)/1160000),2)*100%</f>
        <v>20088.939999999999</v>
      </c>
      <c r="M9" s="28">
        <f>ROUNDDOWN(((16489877021+3133076645)/1160000),2)*80%</f>
        <v>13533.064000000002</v>
      </c>
      <c r="N9" s="28">
        <f>ROUNDDOWN((15011815572.5/1300000),2)*100%</f>
        <v>11547.55</v>
      </c>
      <c r="O9" s="29">
        <f>SUM(L9:N9)</f>
        <v>45169.554000000004</v>
      </c>
      <c r="P9" s="27">
        <f>ROUNDDOWN((1450564651/877803),2)*100%</f>
        <v>1652.49</v>
      </c>
      <c r="Q9" s="28">
        <f>ROUNDDOWN((8899934392.4/1000000),2)*100%</f>
        <v>8899.93</v>
      </c>
      <c r="R9" s="28" t="s">
        <v>174</v>
      </c>
      <c r="S9" s="29">
        <f>SUM(P9:R9)</f>
        <v>10552.42</v>
      </c>
      <c r="T9" s="30">
        <f>ROUNDDOWN((2177695880/1423500),2)*100%</f>
        <v>1529.81</v>
      </c>
      <c r="U9" s="28">
        <f>ROUNDDOWN((2463435857/1300000),2)*100%</f>
        <v>1894.95</v>
      </c>
      <c r="V9" s="28">
        <f>ROUNDDOWN((6610756586/1423500),2)*100%</f>
        <v>4644.01</v>
      </c>
      <c r="W9" s="29">
        <f>SUM(T9:V9)</f>
        <v>8068.77</v>
      </c>
      <c r="X9" s="30">
        <f>ROUNDDOWN((12614131629/1300000),2)*50%</f>
        <v>4851.585</v>
      </c>
      <c r="Y9" s="28">
        <f>ROUNDDOWN((2709733022/1423500),2)*100%</f>
        <v>1903.57</v>
      </c>
      <c r="Z9" s="28">
        <f>ROUNDDOWN((14620203718.49/1160000),2)*20%</f>
        <v>2520.7240000000002</v>
      </c>
      <c r="AA9" s="29">
        <f>SUM(X9:Z9)</f>
        <v>9275.8790000000008</v>
      </c>
    </row>
    <row r="10" spans="2:27" ht="30" customHeight="1" x14ac:dyDescent="0.25">
      <c r="B10" s="164" t="s">
        <v>181</v>
      </c>
      <c r="C10" s="165"/>
      <c r="D10" s="31" t="s">
        <v>176</v>
      </c>
      <c r="E10" s="32" t="s">
        <v>176</v>
      </c>
      <c r="F10" s="32" t="s">
        <v>176</v>
      </c>
      <c r="G10" s="33"/>
      <c r="H10" s="34" t="s">
        <v>176</v>
      </c>
      <c r="I10" s="32" t="s">
        <v>176</v>
      </c>
      <c r="J10" s="32" t="s">
        <v>176</v>
      </c>
      <c r="K10" s="33"/>
      <c r="L10" s="31" t="s">
        <v>176</v>
      </c>
      <c r="M10" s="32" t="s">
        <v>176</v>
      </c>
      <c r="N10" s="32" t="s">
        <v>176</v>
      </c>
      <c r="O10" s="33"/>
      <c r="P10" s="34" t="s">
        <v>176</v>
      </c>
      <c r="Q10" s="32" t="s">
        <v>176</v>
      </c>
      <c r="R10" s="32" t="s">
        <v>174</v>
      </c>
      <c r="S10" s="33"/>
      <c r="T10" s="31" t="s">
        <v>176</v>
      </c>
      <c r="U10" s="32" t="s">
        <v>176</v>
      </c>
      <c r="V10" s="32" t="s">
        <v>176</v>
      </c>
      <c r="W10" s="33"/>
      <c r="X10" s="31" t="s">
        <v>176</v>
      </c>
      <c r="Y10" s="32" t="s">
        <v>176</v>
      </c>
      <c r="Z10" s="32" t="s">
        <v>176</v>
      </c>
      <c r="AA10" s="33"/>
    </row>
    <row r="11" spans="2:27" ht="30" customHeight="1" x14ac:dyDescent="0.25">
      <c r="B11" s="166" t="s">
        <v>182</v>
      </c>
      <c r="C11" s="36" t="s">
        <v>183</v>
      </c>
      <c r="D11" s="35" t="s">
        <v>176</v>
      </c>
      <c r="E11" s="37" t="s">
        <v>184</v>
      </c>
      <c r="F11" s="37" t="s">
        <v>184</v>
      </c>
      <c r="G11" s="38"/>
      <c r="H11" s="39" t="s">
        <v>176</v>
      </c>
      <c r="I11" s="37" t="s">
        <v>184</v>
      </c>
      <c r="J11" s="37" t="s">
        <v>176</v>
      </c>
      <c r="K11" s="38"/>
      <c r="L11" s="35" t="s">
        <v>184</v>
      </c>
      <c r="M11" s="37" t="s">
        <v>185</v>
      </c>
      <c r="N11" s="37" t="s">
        <v>185</v>
      </c>
      <c r="O11" s="38"/>
      <c r="P11" s="39" t="s">
        <v>176</v>
      </c>
      <c r="Q11" s="37" t="s">
        <v>184</v>
      </c>
      <c r="R11" s="37" t="s">
        <v>174</v>
      </c>
      <c r="S11" s="38"/>
      <c r="T11" s="35" t="s">
        <v>176</v>
      </c>
      <c r="U11" s="37" t="s">
        <v>176</v>
      </c>
      <c r="V11" s="37" t="s">
        <v>176</v>
      </c>
      <c r="W11" s="38"/>
      <c r="X11" s="35" t="s">
        <v>176</v>
      </c>
      <c r="Y11" s="37" t="s">
        <v>184</v>
      </c>
      <c r="Z11" s="37" t="s">
        <v>176</v>
      </c>
      <c r="AA11" s="38"/>
    </row>
    <row r="12" spans="2:27" ht="15" customHeight="1" x14ac:dyDescent="0.25">
      <c r="B12" s="167"/>
      <c r="C12" s="40" t="s">
        <v>187</v>
      </c>
      <c r="D12" s="23" t="s">
        <v>176</v>
      </c>
      <c r="E12" s="24" t="s">
        <v>176</v>
      </c>
      <c r="F12" s="24" t="s">
        <v>184</v>
      </c>
      <c r="G12" s="25"/>
      <c r="H12" s="26" t="s">
        <v>176</v>
      </c>
      <c r="I12" s="24" t="s">
        <v>176</v>
      </c>
      <c r="J12" s="24" t="s">
        <v>176</v>
      </c>
      <c r="K12" s="25"/>
      <c r="L12" s="23" t="s">
        <v>185</v>
      </c>
      <c r="M12" s="24" t="s">
        <v>185</v>
      </c>
      <c r="N12" s="24" t="s">
        <v>185</v>
      </c>
      <c r="O12" s="25"/>
      <c r="P12" s="26" t="s">
        <v>176</v>
      </c>
      <c r="Q12" s="24" t="s">
        <v>184</v>
      </c>
      <c r="R12" s="24" t="s">
        <v>174</v>
      </c>
      <c r="S12" s="25"/>
      <c r="T12" s="23" t="s">
        <v>176</v>
      </c>
      <c r="U12" s="24" t="s">
        <v>176</v>
      </c>
      <c r="V12" s="24" t="s">
        <v>176</v>
      </c>
      <c r="W12" s="25"/>
      <c r="X12" s="23" t="s">
        <v>176</v>
      </c>
      <c r="Y12" s="24" t="s">
        <v>176</v>
      </c>
      <c r="Z12" s="24" t="s">
        <v>176</v>
      </c>
      <c r="AA12" s="25"/>
    </row>
    <row r="13" spans="2:27" ht="30" customHeight="1" x14ac:dyDescent="0.25">
      <c r="B13" s="167"/>
      <c r="C13" s="40" t="s">
        <v>188</v>
      </c>
      <c r="D13" s="23" t="s">
        <v>176</v>
      </c>
      <c r="E13" s="24" t="s">
        <v>176</v>
      </c>
      <c r="F13" s="24" t="s">
        <v>184</v>
      </c>
      <c r="G13" s="25"/>
      <c r="H13" s="26" t="s">
        <v>176</v>
      </c>
      <c r="I13" s="24" t="s">
        <v>176</v>
      </c>
      <c r="J13" s="24" t="s">
        <v>176</v>
      </c>
      <c r="K13" s="25"/>
      <c r="L13" s="23" t="s">
        <v>185</v>
      </c>
      <c r="M13" s="24" t="s">
        <v>185</v>
      </c>
      <c r="N13" s="24" t="s">
        <v>184</v>
      </c>
      <c r="O13" s="25"/>
      <c r="P13" s="26" t="s">
        <v>176</v>
      </c>
      <c r="Q13" s="24" t="s">
        <v>184</v>
      </c>
      <c r="R13" s="24" t="s">
        <v>174</v>
      </c>
      <c r="S13" s="25"/>
      <c r="T13" s="23" t="s">
        <v>176</v>
      </c>
      <c r="U13" s="24" t="s">
        <v>176</v>
      </c>
      <c r="V13" s="24" t="s">
        <v>176</v>
      </c>
      <c r="W13" s="25"/>
      <c r="X13" s="23" t="s">
        <v>176</v>
      </c>
      <c r="Y13" s="24" t="s">
        <v>176</v>
      </c>
      <c r="Z13" s="24" t="s">
        <v>176</v>
      </c>
      <c r="AA13" s="25"/>
    </row>
    <row r="14" spans="2:27" ht="30" customHeight="1" x14ac:dyDescent="0.25">
      <c r="B14" s="167"/>
      <c r="C14" s="40" t="s">
        <v>189</v>
      </c>
      <c r="D14" s="23" t="s">
        <v>184</v>
      </c>
      <c r="E14" s="24" t="s">
        <v>176</v>
      </c>
      <c r="F14" s="24" t="s">
        <v>184</v>
      </c>
      <c r="G14" s="25"/>
      <c r="H14" s="26" t="s">
        <v>176</v>
      </c>
      <c r="I14" s="24" t="s">
        <v>176</v>
      </c>
      <c r="J14" s="24" t="s">
        <v>176</v>
      </c>
      <c r="K14" s="25"/>
      <c r="L14" s="23" t="s">
        <v>185</v>
      </c>
      <c r="M14" s="24" t="s">
        <v>185</v>
      </c>
      <c r="N14" s="24" t="s">
        <v>185</v>
      </c>
      <c r="O14" s="25"/>
      <c r="P14" s="26" t="s">
        <v>184</v>
      </c>
      <c r="Q14" s="24" t="s">
        <v>176</v>
      </c>
      <c r="R14" s="24" t="s">
        <v>174</v>
      </c>
      <c r="S14" s="25"/>
      <c r="T14" s="23" t="s">
        <v>176</v>
      </c>
      <c r="U14" s="24" t="s">
        <v>176</v>
      </c>
      <c r="V14" s="24" t="s">
        <v>176</v>
      </c>
      <c r="W14" s="25"/>
      <c r="X14" s="23" t="s">
        <v>176</v>
      </c>
      <c r="Y14" s="24" t="s">
        <v>176</v>
      </c>
      <c r="Z14" s="24" t="s">
        <v>176</v>
      </c>
      <c r="AA14" s="25"/>
    </row>
    <row r="15" spans="2:27" ht="30" customHeight="1" x14ac:dyDescent="0.25">
      <c r="B15" s="167"/>
      <c r="C15" s="40" t="s">
        <v>190</v>
      </c>
      <c r="D15" s="23" t="s">
        <v>184</v>
      </c>
      <c r="E15" s="24" t="s">
        <v>184</v>
      </c>
      <c r="F15" s="24" t="s">
        <v>176</v>
      </c>
      <c r="G15" s="25"/>
      <c r="H15" s="26" t="s">
        <v>176</v>
      </c>
      <c r="I15" s="24" t="s">
        <v>176</v>
      </c>
      <c r="J15" s="24" t="s">
        <v>184</v>
      </c>
      <c r="K15" s="25"/>
      <c r="L15" s="23" t="s">
        <v>184</v>
      </c>
      <c r="M15" s="24" t="s">
        <v>185</v>
      </c>
      <c r="N15" s="24" t="s">
        <v>185</v>
      </c>
      <c r="O15" s="25"/>
      <c r="P15" s="26" t="s">
        <v>176</v>
      </c>
      <c r="Q15" s="24" t="s">
        <v>184</v>
      </c>
      <c r="R15" s="24" t="s">
        <v>174</v>
      </c>
      <c r="S15" s="25"/>
      <c r="T15" s="23" t="s">
        <v>176</v>
      </c>
      <c r="U15" s="24" t="s">
        <v>176</v>
      </c>
      <c r="V15" s="24" t="s">
        <v>184</v>
      </c>
      <c r="W15" s="25"/>
      <c r="X15" s="23" t="s">
        <v>176</v>
      </c>
      <c r="Y15" s="24" t="s">
        <v>176</v>
      </c>
      <c r="Z15" s="24" t="s">
        <v>176</v>
      </c>
      <c r="AA15" s="25"/>
    </row>
    <row r="16" spans="2:27" ht="45" customHeight="1" x14ac:dyDescent="0.25">
      <c r="B16" s="168"/>
      <c r="C16" s="42" t="s">
        <v>191</v>
      </c>
      <c r="D16" s="41" t="s">
        <v>176</v>
      </c>
      <c r="E16" s="43" t="s">
        <v>184</v>
      </c>
      <c r="F16" s="43" t="s">
        <v>176</v>
      </c>
      <c r="G16" s="44"/>
      <c r="H16" s="45" t="s">
        <v>176</v>
      </c>
      <c r="I16" s="43" t="s">
        <v>184</v>
      </c>
      <c r="J16" s="43" t="s">
        <v>176</v>
      </c>
      <c r="K16" s="44"/>
      <c r="L16" s="41" t="s">
        <v>185</v>
      </c>
      <c r="M16" s="43" t="s">
        <v>184</v>
      </c>
      <c r="N16" s="43" t="s">
        <v>185</v>
      </c>
      <c r="O16" s="44"/>
      <c r="P16" s="45" t="s">
        <v>184</v>
      </c>
      <c r="Q16" s="43" t="s">
        <v>176</v>
      </c>
      <c r="R16" s="43" t="s">
        <v>174</v>
      </c>
      <c r="S16" s="44"/>
      <c r="T16" s="41" t="s">
        <v>184</v>
      </c>
      <c r="U16" s="43" t="s">
        <v>184</v>
      </c>
      <c r="V16" s="43" t="s">
        <v>184</v>
      </c>
      <c r="W16" s="44"/>
      <c r="X16" s="41" t="s">
        <v>176</v>
      </c>
      <c r="Y16" s="43" t="s">
        <v>176</v>
      </c>
      <c r="Z16" s="43" t="s">
        <v>184</v>
      </c>
      <c r="AA16" s="44"/>
    </row>
    <row r="17" spans="2:27" ht="15" customHeight="1" x14ac:dyDescent="0.25">
      <c r="B17" s="166" t="s">
        <v>192</v>
      </c>
      <c r="C17" s="36" t="s">
        <v>193</v>
      </c>
      <c r="D17" s="35" t="s">
        <v>176</v>
      </c>
      <c r="E17" s="37" t="s">
        <v>176</v>
      </c>
      <c r="F17" s="37" t="s">
        <v>176</v>
      </c>
      <c r="G17" s="38"/>
      <c r="H17" s="39" t="s">
        <v>176</v>
      </c>
      <c r="I17" s="37" t="s">
        <v>176</v>
      </c>
      <c r="J17" s="37" t="s">
        <v>176</v>
      </c>
      <c r="K17" s="38"/>
      <c r="L17" s="35" t="s">
        <v>176</v>
      </c>
      <c r="M17" s="37" t="s">
        <v>176</v>
      </c>
      <c r="N17" s="37" t="s">
        <v>176</v>
      </c>
      <c r="O17" s="38"/>
      <c r="P17" s="39" t="s">
        <v>176</v>
      </c>
      <c r="Q17" s="37" t="s">
        <v>176</v>
      </c>
      <c r="R17" s="37" t="s">
        <v>174</v>
      </c>
      <c r="S17" s="38"/>
      <c r="T17" s="35" t="s">
        <v>176</v>
      </c>
      <c r="U17" s="37" t="s">
        <v>176</v>
      </c>
      <c r="V17" s="37" t="s">
        <v>176</v>
      </c>
      <c r="W17" s="38"/>
      <c r="X17" s="35" t="s">
        <v>176</v>
      </c>
      <c r="Y17" s="37" t="s">
        <v>176</v>
      </c>
      <c r="Z17" s="37" t="s">
        <v>176</v>
      </c>
      <c r="AA17" s="38"/>
    </row>
    <row r="18" spans="2:27" ht="15" customHeight="1" x14ac:dyDescent="0.25">
      <c r="B18" s="167"/>
      <c r="C18" s="40" t="s">
        <v>194</v>
      </c>
      <c r="D18" s="23" t="s">
        <v>176</v>
      </c>
      <c r="E18" s="24" t="s">
        <v>176</v>
      </c>
      <c r="F18" s="24" t="s">
        <v>176</v>
      </c>
      <c r="G18" s="25"/>
      <c r="H18" s="26" t="s">
        <v>176</v>
      </c>
      <c r="I18" s="24" t="s">
        <v>176</v>
      </c>
      <c r="J18" s="24" t="s">
        <v>176</v>
      </c>
      <c r="K18" s="25"/>
      <c r="L18" s="23" t="s">
        <v>176</v>
      </c>
      <c r="M18" s="24" t="s">
        <v>176</v>
      </c>
      <c r="N18" s="24" t="s">
        <v>176</v>
      </c>
      <c r="O18" s="25"/>
      <c r="P18" s="26" t="s">
        <v>176</v>
      </c>
      <c r="Q18" s="24" t="s">
        <v>176</v>
      </c>
      <c r="R18" s="24" t="s">
        <v>174</v>
      </c>
      <c r="S18" s="25"/>
      <c r="T18" s="23" t="s">
        <v>176</v>
      </c>
      <c r="U18" s="24" t="s">
        <v>176</v>
      </c>
      <c r="V18" s="24" t="s">
        <v>176</v>
      </c>
      <c r="W18" s="25"/>
      <c r="X18" s="23" t="s">
        <v>176</v>
      </c>
      <c r="Y18" s="24" t="s">
        <v>176</v>
      </c>
      <c r="Z18" s="24" t="s">
        <v>176</v>
      </c>
      <c r="AA18" s="25"/>
    </row>
    <row r="19" spans="2:27" ht="15" customHeight="1" x14ac:dyDescent="0.25">
      <c r="B19" s="167"/>
      <c r="C19" s="40" t="s">
        <v>195</v>
      </c>
      <c r="D19" s="23" t="s">
        <v>176</v>
      </c>
      <c r="E19" s="24" t="s">
        <v>176</v>
      </c>
      <c r="F19" s="24" t="s">
        <v>176</v>
      </c>
      <c r="G19" s="25"/>
      <c r="H19" s="26" t="s">
        <v>176</v>
      </c>
      <c r="I19" s="24" t="s">
        <v>176</v>
      </c>
      <c r="J19" s="24" t="s">
        <v>176</v>
      </c>
      <c r="K19" s="25"/>
      <c r="L19" s="23" t="s">
        <v>176</v>
      </c>
      <c r="M19" s="24" t="s">
        <v>176</v>
      </c>
      <c r="N19" s="24" t="s">
        <v>176</v>
      </c>
      <c r="O19" s="25"/>
      <c r="P19" s="26" t="s">
        <v>176</v>
      </c>
      <c r="Q19" s="24" t="s">
        <v>176</v>
      </c>
      <c r="R19" s="24" t="s">
        <v>174</v>
      </c>
      <c r="S19" s="25"/>
      <c r="T19" s="23" t="s">
        <v>176</v>
      </c>
      <c r="U19" s="24" t="s">
        <v>176</v>
      </c>
      <c r="V19" s="24" t="s">
        <v>176</v>
      </c>
      <c r="W19" s="25"/>
      <c r="X19" s="23" t="s">
        <v>176</v>
      </c>
      <c r="Y19" s="24" t="s">
        <v>176</v>
      </c>
      <c r="Z19" s="24" t="s">
        <v>176</v>
      </c>
      <c r="AA19" s="25"/>
    </row>
    <row r="20" spans="2:27" ht="15" customHeight="1" x14ac:dyDescent="0.25">
      <c r="B20" s="167"/>
      <c r="C20" s="40" t="s">
        <v>196</v>
      </c>
      <c r="D20" s="23" t="s">
        <v>176</v>
      </c>
      <c r="E20" s="24" t="s">
        <v>176</v>
      </c>
      <c r="F20" s="24" t="s">
        <v>176</v>
      </c>
      <c r="G20" s="25"/>
      <c r="H20" s="26" t="s">
        <v>176</v>
      </c>
      <c r="I20" s="24" t="s">
        <v>176</v>
      </c>
      <c r="J20" s="24" t="s">
        <v>176</v>
      </c>
      <c r="K20" s="25"/>
      <c r="L20" s="23" t="s">
        <v>176</v>
      </c>
      <c r="M20" s="24" t="s">
        <v>176</v>
      </c>
      <c r="N20" s="24" t="s">
        <v>176</v>
      </c>
      <c r="O20" s="25"/>
      <c r="P20" s="26" t="s">
        <v>176</v>
      </c>
      <c r="Q20" s="24" t="s">
        <v>176</v>
      </c>
      <c r="R20" s="24" t="s">
        <v>174</v>
      </c>
      <c r="S20" s="25"/>
      <c r="T20" s="23" t="s">
        <v>176</v>
      </c>
      <c r="U20" s="24" t="s">
        <v>176</v>
      </c>
      <c r="V20" s="24" t="s">
        <v>176</v>
      </c>
      <c r="W20" s="25"/>
      <c r="X20" s="23" t="s">
        <v>176</v>
      </c>
      <c r="Y20" s="24" t="s">
        <v>176</v>
      </c>
      <c r="Z20" s="24" t="s">
        <v>176</v>
      </c>
      <c r="AA20" s="25"/>
    </row>
    <row r="21" spans="2:27" ht="15" customHeight="1" x14ac:dyDescent="0.25">
      <c r="B21" s="167"/>
      <c r="C21" s="40" t="s">
        <v>197</v>
      </c>
      <c r="D21" s="23" t="s">
        <v>176</v>
      </c>
      <c r="E21" s="24" t="s">
        <v>176</v>
      </c>
      <c r="F21" s="24" t="s">
        <v>176</v>
      </c>
      <c r="G21" s="25"/>
      <c r="H21" s="26" t="s">
        <v>176</v>
      </c>
      <c r="I21" s="24" t="s">
        <v>176</v>
      </c>
      <c r="J21" s="24" t="s">
        <v>176</v>
      </c>
      <c r="K21" s="25"/>
      <c r="L21" s="23" t="s">
        <v>176</v>
      </c>
      <c r="M21" s="24" t="s">
        <v>176</v>
      </c>
      <c r="N21" s="24" t="s">
        <v>176</v>
      </c>
      <c r="O21" s="25"/>
      <c r="P21" s="26" t="s">
        <v>176</v>
      </c>
      <c r="Q21" s="24" t="s">
        <v>176</v>
      </c>
      <c r="R21" s="24" t="s">
        <v>174</v>
      </c>
      <c r="S21" s="25"/>
      <c r="T21" s="23" t="s">
        <v>176</v>
      </c>
      <c r="U21" s="24" t="s">
        <v>176</v>
      </c>
      <c r="V21" s="24" t="s">
        <v>176</v>
      </c>
      <c r="W21" s="25"/>
      <c r="X21" s="23" t="s">
        <v>176</v>
      </c>
      <c r="Y21" s="24" t="s">
        <v>176</v>
      </c>
      <c r="Z21" s="24" t="s">
        <v>176</v>
      </c>
      <c r="AA21" s="25"/>
    </row>
    <row r="22" spans="2:27" ht="15" customHeight="1" x14ac:dyDescent="0.25">
      <c r="B22" s="167"/>
      <c r="C22" s="40" t="s">
        <v>198</v>
      </c>
      <c r="D22" s="23" t="s">
        <v>176</v>
      </c>
      <c r="E22" s="24" t="s">
        <v>176</v>
      </c>
      <c r="F22" s="24" t="s">
        <v>176</v>
      </c>
      <c r="G22" s="25"/>
      <c r="H22" s="26" t="s">
        <v>176</v>
      </c>
      <c r="I22" s="24" t="s">
        <v>176</v>
      </c>
      <c r="J22" s="24" t="s">
        <v>176</v>
      </c>
      <c r="K22" s="25"/>
      <c r="L22" s="23" t="s">
        <v>176</v>
      </c>
      <c r="M22" s="24" t="s">
        <v>176</v>
      </c>
      <c r="N22" s="24" t="s">
        <v>176</v>
      </c>
      <c r="O22" s="25"/>
      <c r="P22" s="26" t="s">
        <v>176</v>
      </c>
      <c r="Q22" s="24" t="s">
        <v>176</v>
      </c>
      <c r="R22" s="24" t="s">
        <v>174</v>
      </c>
      <c r="S22" s="25"/>
      <c r="T22" s="23" t="s">
        <v>176</v>
      </c>
      <c r="U22" s="24" t="s">
        <v>176</v>
      </c>
      <c r="V22" s="24" t="s">
        <v>176</v>
      </c>
      <c r="W22" s="25"/>
      <c r="X22" s="23" t="s">
        <v>176</v>
      </c>
      <c r="Y22" s="24" t="s">
        <v>176</v>
      </c>
      <c r="Z22" s="24" t="s">
        <v>176</v>
      </c>
      <c r="AA22" s="25"/>
    </row>
    <row r="23" spans="2:27" ht="15" customHeight="1" x14ac:dyDescent="0.25">
      <c r="B23" s="167"/>
      <c r="C23" s="40" t="s">
        <v>199</v>
      </c>
      <c r="D23" s="23" t="s">
        <v>176</v>
      </c>
      <c r="E23" s="24" t="s">
        <v>176</v>
      </c>
      <c r="F23" s="24" t="s">
        <v>176</v>
      </c>
      <c r="G23" s="25"/>
      <c r="H23" s="26" t="s">
        <v>176</v>
      </c>
      <c r="I23" s="24" t="s">
        <v>176</v>
      </c>
      <c r="J23" s="24" t="s">
        <v>176</v>
      </c>
      <c r="K23" s="25"/>
      <c r="L23" s="23" t="s">
        <v>176</v>
      </c>
      <c r="M23" s="24" t="s">
        <v>176</v>
      </c>
      <c r="N23" s="24" t="s">
        <v>176</v>
      </c>
      <c r="O23" s="25"/>
      <c r="P23" s="26" t="s">
        <v>176</v>
      </c>
      <c r="Q23" s="24" t="s">
        <v>176</v>
      </c>
      <c r="R23" s="24" t="s">
        <v>174</v>
      </c>
      <c r="S23" s="25"/>
      <c r="T23" s="23" t="s">
        <v>176</v>
      </c>
      <c r="U23" s="24" t="s">
        <v>176</v>
      </c>
      <c r="V23" s="24" t="s">
        <v>176</v>
      </c>
      <c r="W23" s="25"/>
      <c r="X23" s="23" t="s">
        <v>176</v>
      </c>
      <c r="Y23" s="24" t="s">
        <v>176</v>
      </c>
      <c r="Z23" s="24" t="s">
        <v>176</v>
      </c>
      <c r="AA23" s="25"/>
    </row>
    <row r="24" spans="2:27" ht="15" customHeight="1" x14ac:dyDescent="0.25">
      <c r="B24" s="167"/>
      <c r="C24" s="40" t="s">
        <v>200</v>
      </c>
      <c r="D24" s="23" t="s">
        <v>176</v>
      </c>
      <c r="E24" s="24" t="s">
        <v>176</v>
      </c>
      <c r="F24" s="24" t="s">
        <v>176</v>
      </c>
      <c r="G24" s="46"/>
      <c r="H24" s="26" t="s">
        <v>176</v>
      </c>
      <c r="I24" s="24" t="s">
        <v>176</v>
      </c>
      <c r="J24" s="24" t="s">
        <v>176</v>
      </c>
      <c r="K24" s="46"/>
      <c r="L24" s="23" t="s">
        <v>176</v>
      </c>
      <c r="M24" s="24" t="s">
        <v>176</v>
      </c>
      <c r="N24" s="24" t="s">
        <v>176</v>
      </c>
      <c r="O24" s="46"/>
      <c r="P24" s="26" t="s">
        <v>176</v>
      </c>
      <c r="Q24" s="24" t="s">
        <v>176</v>
      </c>
      <c r="R24" s="24" t="s">
        <v>174</v>
      </c>
      <c r="S24" s="46"/>
      <c r="T24" s="23" t="s">
        <v>176</v>
      </c>
      <c r="U24" s="24" t="s">
        <v>176</v>
      </c>
      <c r="V24" s="24" t="s">
        <v>176</v>
      </c>
      <c r="W24" s="46"/>
      <c r="X24" s="23" t="s">
        <v>176</v>
      </c>
      <c r="Y24" s="24" t="s">
        <v>176</v>
      </c>
      <c r="Z24" s="24" t="s">
        <v>176</v>
      </c>
      <c r="AA24" s="46"/>
    </row>
    <row r="25" spans="2:27" ht="15" customHeight="1" x14ac:dyDescent="0.25">
      <c r="B25" s="168"/>
      <c r="C25" s="42" t="s">
        <v>201</v>
      </c>
      <c r="D25" s="41" t="s">
        <v>176</v>
      </c>
      <c r="E25" s="43" t="s">
        <v>176</v>
      </c>
      <c r="F25" s="43" t="s">
        <v>176</v>
      </c>
      <c r="G25" s="47"/>
      <c r="H25" s="45" t="s">
        <v>176</v>
      </c>
      <c r="I25" s="43" t="s">
        <v>176</v>
      </c>
      <c r="J25" s="43" t="s">
        <v>176</v>
      </c>
      <c r="K25" s="47"/>
      <c r="L25" s="41" t="s">
        <v>176</v>
      </c>
      <c r="M25" s="43" t="s">
        <v>176</v>
      </c>
      <c r="N25" s="43" t="s">
        <v>176</v>
      </c>
      <c r="O25" s="47"/>
      <c r="P25" s="45" t="s">
        <v>176</v>
      </c>
      <c r="Q25" s="43" t="s">
        <v>176</v>
      </c>
      <c r="R25" s="43" t="s">
        <v>174</v>
      </c>
      <c r="S25" s="47"/>
      <c r="T25" s="41" t="s">
        <v>176</v>
      </c>
      <c r="U25" s="43" t="s">
        <v>176</v>
      </c>
      <c r="V25" s="43" t="s">
        <v>176</v>
      </c>
      <c r="W25" s="47"/>
      <c r="X25" s="41" t="s">
        <v>176</v>
      </c>
      <c r="Y25" s="43" t="s">
        <v>176</v>
      </c>
      <c r="Z25" s="43" t="s">
        <v>176</v>
      </c>
      <c r="AA25" s="47"/>
    </row>
    <row r="26" spans="2:27" x14ac:dyDescent="0.25">
      <c r="B26" s="181" t="s">
        <v>202</v>
      </c>
      <c r="C26" s="48" t="s">
        <v>203</v>
      </c>
      <c r="D26" s="35" t="s">
        <v>176</v>
      </c>
      <c r="E26" s="37" t="s">
        <v>176</v>
      </c>
      <c r="F26" s="37" t="s">
        <v>176</v>
      </c>
      <c r="G26" s="49"/>
      <c r="H26" s="39" t="s">
        <v>176</v>
      </c>
      <c r="I26" s="37" t="s">
        <v>176</v>
      </c>
      <c r="J26" s="37" t="s">
        <v>176</v>
      </c>
      <c r="K26" s="49"/>
      <c r="L26" s="35" t="s">
        <v>176</v>
      </c>
      <c r="M26" s="37" t="s">
        <v>176</v>
      </c>
      <c r="N26" s="37" t="s">
        <v>176</v>
      </c>
      <c r="O26" s="49"/>
      <c r="P26" s="39" t="s">
        <v>176</v>
      </c>
      <c r="Q26" s="37" t="s">
        <v>184</v>
      </c>
      <c r="R26" s="37" t="s">
        <v>174</v>
      </c>
      <c r="S26" s="49"/>
      <c r="T26" s="35" t="s">
        <v>176</v>
      </c>
      <c r="U26" s="37" t="s">
        <v>176</v>
      </c>
      <c r="V26" s="37" t="s">
        <v>176</v>
      </c>
      <c r="W26" s="49"/>
      <c r="X26" s="35" t="s">
        <v>176</v>
      </c>
      <c r="Y26" s="37" t="s">
        <v>176</v>
      </c>
      <c r="Z26" s="37" t="s">
        <v>176</v>
      </c>
      <c r="AA26" s="49"/>
    </row>
    <row r="27" spans="2:27" x14ac:dyDescent="0.25">
      <c r="B27" s="182"/>
      <c r="C27" s="50" t="s">
        <v>204</v>
      </c>
      <c r="D27" s="23" t="s">
        <v>176</v>
      </c>
      <c r="E27" s="24" t="s">
        <v>176</v>
      </c>
      <c r="F27" s="24" t="s">
        <v>176</v>
      </c>
      <c r="G27" s="46"/>
      <c r="H27" s="26" t="s">
        <v>176</v>
      </c>
      <c r="I27" s="24" t="s">
        <v>176</v>
      </c>
      <c r="J27" s="24" t="s">
        <v>176</v>
      </c>
      <c r="K27" s="46"/>
      <c r="L27" s="23" t="s">
        <v>176</v>
      </c>
      <c r="M27" s="24" t="s">
        <v>176</v>
      </c>
      <c r="N27" s="24" t="s">
        <v>176</v>
      </c>
      <c r="O27" s="46"/>
      <c r="P27" s="26" t="s">
        <v>176</v>
      </c>
      <c r="Q27" s="24" t="s">
        <v>176</v>
      </c>
      <c r="R27" s="24" t="s">
        <v>174</v>
      </c>
      <c r="S27" s="46"/>
      <c r="T27" s="23" t="s">
        <v>176</v>
      </c>
      <c r="U27" s="24" t="s">
        <v>176</v>
      </c>
      <c r="V27" s="24" t="s">
        <v>176</v>
      </c>
      <c r="W27" s="46"/>
      <c r="X27" s="23" t="s">
        <v>176</v>
      </c>
      <c r="Y27" s="24" t="s">
        <v>176</v>
      </c>
      <c r="Z27" s="24" t="s">
        <v>176</v>
      </c>
      <c r="AA27" s="46"/>
    </row>
    <row r="28" spans="2:27" x14ac:dyDescent="0.25">
      <c r="B28" s="182"/>
      <c r="C28" s="50" t="s">
        <v>205</v>
      </c>
      <c r="D28" s="23" t="s">
        <v>176</v>
      </c>
      <c r="E28" s="24" t="s">
        <v>176</v>
      </c>
      <c r="F28" s="24" t="s">
        <v>176</v>
      </c>
      <c r="G28" s="46"/>
      <c r="H28" s="26" t="s">
        <v>176</v>
      </c>
      <c r="I28" s="24" t="s">
        <v>176</v>
      </c>
      <c r="J28" s="24" t="s">
        <v>176</v>
      </c>
      <c r="K28" s="46"/>
      <c r="L28" s="23" t="s">
        <v>176</v>
      </c>
      <c r="M28" s="24" t="s">
        <v>176</v>
      </c>
      <c r="N28" s="24" t="s">
        <v>176</v>
      </c>
      <c r="O28" s="46"/>
      <c r="P28" s="26" t="s">
        <v>176</v>
      </c>
      <c r="Q28" s="24" t="s">
        <v>176</v>
      </c>
      <c r="R28" s="24" t="s">
        <v>174</v>
      </c>
      <c r="S28" s="46"/>
      <c r="T28" s="23" t="s">
        <v>176</v>
      </c>
      <c r="U28" s="24" t="s">
        <v>176</v>
      </c>
      <c r="V28" s="24" t="s">
        <v>176</v>
      </c>
      <c r="W28" s="46"/>
      <c r="X28" s="23" t="s">
        <v>176</v>
      </c>
      <c r="Y28" s="24" t="s">
        <v>176</v>
      </c>
      <c r="Z28" s="24" t="s">
        <v>176</v>
      </c>
      <c r="AA28" s="46"/>
    </row>
    <row r="29" spans="2:27" x14ac:dyDescent="0.25">
      <c r="B29" s="182"/>
      <c r="C29" s="50" t="s">
        <v>206</v>
      </c>
      <c r="D29" s="23" t="s">
        <v>176</v>
      </c>
      <c r="E29" s="24" t="s">
        <v>176</v>
      </c>
      <c r="F29" s="24" t="s">
        <v>176</v>
      </c>
      <c r="G29" s="46"/>
      <c r="H29" s="26" t="s">
        <v>176</v>
      </c>
      <c r="I29" s="24" t="s">
        <v>176</v>
      </c>
      <c r="J29" s="24" t="s">
        <v>176</v>
      </c>
      <c r="K29" s="46"/>
      <c r="L29" s="23" t="s">
        <v>176</v>
      </c>
      <c r="M29" s="24" t="s">
        <v>176</v>
      </c>
      <c r="N29" s="24" t="s">
        <v>176</v>
      </c>
      <c r="O29" s="46"/>
      <c r="P29" s="26" t="s">
        <v>176</v>
      </c>
      <c r="Q29" s="24" t="s">
        <v>176</v>
      </c>
      <c r="R29" s="24" t="s">
        <v>174</v>
      </c>
      <c r="S29" s="46"/>
      <c r="T29" s="23" t="s">
        <v>176</v>
      </c>
      <c r="U29" s="24" t="s">
        <v>176</v>
      </c>
      <c r="V29" s="24" t="s">
        <v>176</v>
      </c>
      <c r="W29" s="46"/>
      <c r="X29" s="23" t="s">
        <v>176</v>
      </c>
      <c r="Y29" s="24" t="s">
        <v>176</v>
      </c>
      <c r="Z29" s="24" t="s">
        <v>176</v>
      </c>
      <c r="AA29" s="46"/>
    </row>
    <row r="30" spans="2:27" x14ac:dyDescent="0.25">
      <c r="B30" s="182"/>
      <c r="C30" s="50" t="s">
        <v>207</v>
      </c>
      <c r="D30" s="23" t="s">
        <v>176</v>
      </c>
      <c r="E30" s="24" t="s">
        <v>176</v>
      </c>
      <c r="F30" s="24" t="s">
        <v>176</v>
      </c>
      <c r="G30" s="46"/>
      <c r="H30" s="26" t="s">
        <v>176</v>
      </c>
      <c r="I30" s="24" t="s">
        <v>176</v>
      </c>
      <c r="J30" s="24" t="s">
        <v>176</v>
      </c>
      <c r="K30" s="46"/>
      <c r="L30" s="23" t="s">
        <v>176</v>
      </c>
      <c r="M30" s="24" t="s">
        <v>176</v>
      </c>
      <c r="N30" s="24" t="s">
        <v>176</v>
      </c>
      <c r="O30" s="46"/>
      <c r="P30" s="26" t="s">
        <v>176</v>
      </c>
      <c r="Q30" s="24" t="s">
        <v>176</v>
      </c>
      <c r="R30" s="24" t="s">
        <v>174</v>
      </c>
      <c r="S30" s="46"/>
      <c r="T30" s="23" t="s">
        <v>176</v>
      </c>
      <c r="U30" s="24" t="s">
        <v>176</v>
      </c>
      <c r="V30" s="24" t="s">
        <v>176</v>
      </c>
      <c r="W30" s="46"/>
      <c r="X30" s="23" t="s">
        <v>176</v>
      </c>
      <c r="Y30" s="24" t="s">
        <v>176</v>
      </c>
      <c r="Z30" s="24" t="s">
        <v>176</v>
      </c>
      <c r="AA30" s="46"/>
    </row>
    <row r="31" spans="2:27" x14ac:dyDescent="0.25">
      <c r="B31" s="182"/>
      <c r="C31" s="50" t="s">
        <v>208</v>
      </c>
      <c r="D31" s="23" t="s">
        <v>176</v>
      </c>
      <c r="E31" s="24" t="s">
        <v>176</v>
      </c>
      <c r="F31" s="24" t="s">
        <v>176</v>
      </c>
      <c r="G31" s="46"/>
      <c r="H31" s="26" t="s">
        <v>176</v>
      </c>
      <c r="I31" s="24" t="s">
        <v>176</v>
      </c>
      <c r="J31" s="24" t="s">
        <v>176</v>
      </c>
      <c r="K31" s="46"/>
      <c r="L31" s="23" t="s">
        <v>176</v>
      </c>
      <c r="M31" s="24" t="s">
        <v>176</v>
      </c>
      <c r="N31" s="24" t="s">
        <v>176</v>
      </c>
      <c r="O31" s="46"/>
      <c r="P31" s="26" t="s">
        <v>176</v>
      </c>
      <c r="Q31" s="24" t="s">
        <v>176</v>
      </c>
      <c r="R31" s="24" t="s">
        <v>174</v>
      </c>
      <c r="S31" s="46"/>
      <c r="T31" s="23" t="s">
        <v>176</v>
      </c>
      <c r="U31" s="24" t="s">
        <v>176</v>
      </c>
      <c r="V31" s="24" t="s">
        <v>176</v>
      </c>
      <c r="W31" s="46"/>
      <c r="X31" s="23" t="s">
        <v>176</v>
      </c>
      <c r="Y31" s="24" t="s">
        <v>176</v>
      </c>
      <c r="Z31" s="24" t="s">
        <v>176</v>
      </c>
      <c r="AA31" s="46"/>
    </row>
    <row r="32" spans="2:27" x14ac:dyDescent="0.25">
      <c r="B32" s="182"/>
      <c r="C32" s="50" t="s">
        <v>209</v>
      </c>
      <c r="D32" s="23" t="s">
        <v>176</v>
      </c>
      <c r="E32" s="24" t="s">
        <v>176</v>
      </c>
      <c r="F32" s="24" t="s">
        <v>176</v>
      </c>
      <c r="G32" s="46"/>
      <c r="H32" s="26" t="s">
        <v>176</v>
      </c>
      <c r="I32" s="24" t="s">
        <v>176</v>
      </c>
      <c r="J32" s="24" t="s">
        <v>176</v>
      </c>
      <c r="K32" s="46"/>
      <c r="L32" s="23" t="s">
        <v>176</v>
      </c>
      <c r="M32" s="24" t="s">
        <v>176</v>
      </c>
      <c r="N32" s="24" t="s">
        <v>176</v>
      </c>
      <c r="O32" s="46"/>
      <c r="P32" s="26" t="s">
        <v>176</v>
      </c>
      <c r="Q32" s="24" t="s">
        <v>176</v>
      </c>
      <c r="R32" s="24" t="s">
        <v>174</v>
      </c>
      <c r="S32" s="46"/>
      <c r="T32" s="23" t="s">
        <v>176</v>
      </c>
      <c r="U32" s="24" t="s">
        <v>176</v>
      </c>
      <c r="V32" s="24" t="s">
        <v>176</v>
      </c>
      <c r="W32" s="46"/>
      <c r="X32" s="23" t="s">
        <v>176</v>
      </c>
      <c r="Y32" s="24" t="s">
        <v>176</v>
      </c>
      <c r="Z32" s="24" t="s">
        <v>176</v>
      </c>
      <c r="AA32" s="46"/>
    </row>
    <row r="33" spans="2:27" x14ac:dyDescent="0.25">
      <c r="B33" s="182"/>
      <c r="C33" s="50" t="s">
        <v>210</v>
      </c>
      <c r="D33" s="23" t="s">
        <v>176</v>
      </c>
      <c r="E33" s="24" t="s">
        <v>176</v>
      </c>
      <c r="F33" s="24" t="s">
        <v>186</v>
      </c>
      <c r="G33" s="46"/>
      <c r="H33" s="26" t="s">
        <v>176</v>
      </c>
      <c r="I33" s="24" t="s">
        <v>176</v>
      </c>
      <c r="J33" s="24" t="s">
        <v>176</v>
      </c>
      <c r="K33" s="46"/>
      <c r="L33" s="23" t="s">
        <v>176</v>
      </c>
      <c r="M33" s="24" t="s">
        <v>176</v>
      </c>
      <c r="N33" s="24" t="s">
        <v>176</v>
      </c>
      <c r="O33" s="46"/>
      <c r="P33" s="26" t="s">
        <v>176</v>
      </c>
      <c r="Q33" s="24" t="s">
        <v>176</v>
      </c>
      <c r="R33" s="24" t="s">
        <v>174</v>
      </c>
      <c r="S33" s="46"/>
      <c r="T33" s="23" t="s">
        <v>176</v>
      </c>
      <c r="U33" s="24" t="s">
        <v>176</v>
      </c>
      <c r="V33" s="24" t="s">
        <v>176</v>
      </c>
      <c r="W33" s="46"/>
      <c r="X33" s="23" t="s">
        <v>176</v>
      </c>
      <c r="Y33" s="24" t="s">
        <v>176</v>
      </c>
      <c r="Z33" s="24" t="s">
        <v>184</v>
      </c>
      <c r="AA33" s="46"/>
    </row>
    <row r="34" spans="2:27" x14ac:dyDescent="0.25">
      <c r="B34" s="182"/>
      <c r="C34" s="50" t="s">
        <v>211</v>
      </c>
      <c r="D34" s="23" t="s">
        <v>176</v>
      </c>
      <c r="E34" s="24" t="s">
        <v>176</v>
      </c>
      <c r="F34" s="24" t="s">
        <v>176</v>
      </c>
      <c r="G34" s="46"/>
      <c r="H34" s="26" t="s">
        <v>176</v>
      </c>
      <c r="I34" s="24" t="s">
        <v>176</v>
      </c>
      <c r="J34" s="24" t="s">
        <v>176</v>
      </c>
      <c r="K34" s="46"/>
      <c r="L34" s="23" t="s">
        <v>176</v>
      </c>
      <c r="M34" s="24" t="s">
        <v>176</v>
      </c>
      <c r="N34" s="24" t="s">
        <v>176</v>
      </c>
      <c r="O34" s="46"/>
      <c r="P34" s="26" t="s">
        <v>176</v>
      </c>
      <c r="Q34" s="24" t="s">
        <v>176</v>
      </c>
      <c r="R34" s="24" t="s">
        <v>174</v>
      </c>
      <c r="S34" s="46"/>
      <c r="T34" s="23" t="s">
        <v>176</v>
      </c>
      <c r="U34" s="24" t="s">
        <v>176</v>
      </c>
      <c r="V34" s="24" t="s">
        <v>176</v>
      </c>
      <c r="W34" s="46"/>
      <c r="X34" s="23" t="s">
        <v>176</v>
      </c>
      <c r="Y34" s="24" t="s">
        <v>176</v>
      </c>
      <c r="Z34" s="24" t="s">
        <v>176</v>
      </c>
      <c r="AA34" s="46"/>
    </row>
    <row r="35" spans="2:27" x14ac:dyDescent="0.25">
      <c r="B35" s="183"/>
      <c r="C35" s="51" t="s">
        <v>212</v>
      </c>
      <c r="D35" s="41" t="s">
        <v>176</v>
      </c>
      <c r="E35" s="43" t="s">
        <v>176</v>
      </c>
      <c r="F35" s="43" t="s">
        <v>176</v>
      </c>
      <c r="G35" s="47"/>
      <c r="H35" s="45" t="s">
        <v>176</v>
      </c>
      <c r="I35" s="43" t="s">
        <v>176</v>
      </c>
      <c r="J35" s="43" t="s">
        <v>176</v>
      </c>
      <c r="K35" s="47"/>
      <c r="L35" s="41" t="s">
        <v>176</v>
      </c>
      <c r="M35" s="43" t="s">
        <v>176</v>
      </c>
      <c r="N35" s="43" t="s">
        <v>176</v>
      </c>
      <c r="O35" s="47"/>
      <c r="P35" s="45" t="s">
        <v>176</v>
      </c>
      <c r="Q35" s="43" t="s">
        <v>176</v>
      </c>
      <c r="R35" s="43" t="s">
        <v>174</v>
      </c>
      <c r="S35" s="47"/>
      <c r="T35" s="41" t="s">
        <v>176</v>
      </c>
      <c r="U35" s="43" t="s">
        <v>176</v>
      </c>
      <c r="V35" s="43" t="s">
        <v>176</v>
      </c>
      <c r="W35" s="47"/>
      <c r="X35" s="41" t="s">
        <v>184</v>
      </c>
      <c r="Y35" s="43" t="s">
        <v>176</v>
      </c>
      <c r="Z35" s="43" t="s">
        <v>184</v>
      </c>
      <c r="AA35" s="47"/>
    </row>
    <row r="36" spans="2:27" x14ac:dyDescent="0.25">
      <c r="B36" s="189" t="s">
        <v>213</v>
      </c>
      <c r="C36" s="190"/>
      <c r="D36" s="52" t="s">
        <v>214</v>
      </c>
      <c r="E36" s="53" t="s">
        <v>214</v>
      </c>
      <c r="F36" s="53" t="s">
        <v>214</v>
      </c>
      <c r="G36" s="54"/>
      <c r="H36" s="55" t="s">
        <v>214</v>
      </c>
      <c r="I36" s="53" t="s">
        <v>214</v>
      </c>
      <c r="J36" s="53" t="s">
        <v>214</v>
      </c>
      <c r="K36" s="54"/>
      <c r="L36" s="52" t="s">
        <v>214</v>
      </c>
      <c r="M36" s="53" t="s">
        <v>214</v>
      </c>
      <c r="N36" s="53" t="s">
        <v>214</v>
      </c>
      <c r="O36" s="54"/>
      <c r="P36" s="55" t="s">
        <v>214</v>
      </c>
      <c r="Q36" s="53" t="s">
        <v>214</v>
      </c>
      <c r="R36" s="53" t="s">
        <v>174</v>
      </c>
      <c r="S36" s="54"/>
      <c r="T36" s="52" t="s">
        <v>214</v>
      </c>
      <c r="U36" s="53" t="s">
        <v>214</v>
      </c>
      <c r="V36" s="53" t="s">
        <v>214</v>
      </c>
      <c r="W36" s="54"/>
      <c r="X36" s="52" t="s">
        <v>214</v>
      </c>
      <c r="Y36" s="53" t="s">
        <v>214</v>
      </c>
      <c r="Z36" s="53" t="s">
        <v>214</v>
      </c>
      <c r="AA36" s="54"/>
    </row>
    <row r="37" spans="2:27" ht="16.5" thickBot="1" x14ac:dyDescent="0.3">
      <c r="B37" s="187" t="s">
        <v>215</v>
      </c>
      <c r="C37" s="188"/>
      <c r="D37" s="184" t="s">
        <v>225</v>
      </c>
      <c r="E37" s="185"/>
      <c r="F37" s="185"/>
      <c r="G37" s="186"/>
      <c r="H37" s="184" t="s">
        <v>225</v>
      </c>
      <c r="I37" s="185"/>
      <c r="J37" s="185"/>
      <c r="K37" s="186"/>
      <c r="L37" s="184" t="s">
        <v>225</v>
      </c>
      <c r="M37" s="185"/>
      <c r="N37" s="185"/>
      <c r="O37" s="186"/>
      <c r="P37" s="184" t="s">
        <v>225</v>
      </c>
      <c r="Q37" s="185"/>
      <c r="R37" s="185"/>
      <c r="S37" s="186"/>
      <c r="T37" s="184" t="s">
        <v>225</v>
      </c>
      <c r="U37" s="185"/>
      <c r="V37" s="185"/>
      <c r="W37" s="186"/>
      <c r="X37" s="184" t="s">
        <v>225</v>
      </c>
      <c r="Y37" s="185"/>
      <c r="Z37" s="185"/>
      <c r="AA37" s="186"/>
    </row>
  </sheetData>
  <sheetProtection algorithmName="SHA-512" hashValue="a9cdcogBu1Md/kYrOk+v58ET8zySsDd2jMjjfdaERG8fRUB0gwXV3/Q6jxPEhRTy4MDH3tK0j78oaOurd51Nkw==" saltValue="qaQxnLBv0aMRGA+M9zDicg==" spinCount="100000" sheet="1" objects="1" scenarios="1"/>
  <mergeCells count="25">
    <mergeCell ref="B17:B25"/>
    <mergeCell ref="B26:B35"/>
    <mergeCell ref="X37:AA37"/>
    <mergeCell ref="B37:C37"/>
    <mergeCell ref="D37:G37"/>
    <mergeCell ref="H37:K37"/>
    <mergeCell ref="L37:O37"/>
    <mergeCell ref="P37:S37"/>
    <mergeCell ref="T37:W37"/>
    <mergeCell ref="B36:C36"/>
    <mergeCell ref="D2:G2"/>
    <mergeCell ref="H2:K2"/>
    <mergeCell ref="L2:O2"/>
    <mergeCell ref="X2:AA2"/>
    <mergeCell ref="B4:C4"/>
    <mergeCell ref="P2:S2"/>
    <mergeCell ref="T2:W2"/>
    <mergeCell ref="B9:C9"/>
    <mergeCell ref="B10:C10"/>
    <mergeCell ref="B11:B16"/>
    <mergeCell ref="B8:C8"/>
    <mergeCell ref="B2:C3"/>
    <mergeCell ref="B5:C5"/>
    <mergeCell ref="B6:C6"/>
    <mergeCell ref="B7:C7"/>
  </mergeCells>
  <conditionalFormatting sqref="D4:F35">
    <cfRule type="containsText" dxfId="94" priority="38" operator="containsText" text="No acredita">
      <formula>NOT(ISERROR(SEARCH("No acredita",D4)))</formula>
    </cfRule>
    <cfRule type="containsText" dxfId="93" priority="38" operator="containsText" text="Pendiente">
      <formula>NOT(ISERROR(SEARCH("Pendiente",D4)))</formula>
    </cfRule>
    <cfRule type="containsText" dxfId="92" priority="38" operator="containsText" text="No cumple">
      <formula>NOT(ISERROR(SEARCH("No cumple",D4)))</formula>
    </cfRule>
    <cfRule type="containsText" dxfId="91" priority="38" operator="containsText" text="Cumple">
      <formula>NOT(ISERROR(SEARCH("Cumple",D4)))</formula>
    </cfRule>
    <cfRule type="containsText" dxfId="90" priority="38" operator="containsText" text="Acreditada">
      <formula>NOT(ISERROR(SEARCH("Acreditada",D4)))</formula>
    </cfRule>
  </conditionalFormatting>
  <conditionalFormatting sqref="G9 K9 O9 S9 W9 AA9">
    <cfRule type="cellIs" dxfId="89" priority="37" operator="lessThan">
      <formula>7000</formula>
    </cfRule>
  </conditionalFormatting>
  <conditionalFormatting sqref="G9">
    <cfRule type="cellIs" dxfId="88" priority="36" operator="greaterThan">
      <formula>7000</formula>
    </cfRule>
  </conditionalFormatting>
  <conditionalFormatting sqref="H4:J35">
    <cfRule type="containsText" dxfId="87" priority="32" operator="containsText" text="No acredita">
      <formula>NOT(ISERROR(SEARCH("No acredita",H4)))</formula>
    </cfRule>
    <cfRule type="containsText" dxfId="86" priority="33" operator="containsText" text="No cumple">
      <formula>NOT(ISERROR(SEARCH("No cumple",H4)))</formula>
    </cfRule>
    <cfRule type="containsText" dxfId="85" priority="34" operator="containsText" text="Pendiente">
      <formula>NOT(ISERROR(SEARCH("Pendiente",H4)))</formula>
    </cfRule>
    <cfRule type="containsText" dxfId="84" priority="35" operator="containsText" text="Acreditada">
      <formula>NOT(ISERROR(SEARCH("Acreditada",H4)))</formula>
    </cfRule>
    <cfRule type="containsText" dxfId="83" priority="39" operator="containsText" text="Cumple">
      <formula>NOT(ISERROR(SEARCH("Cumple",H4)))</formula>
    </cfRule>
  </conditionalFormatting>
  <conditionalFormatting sqref="K9">
    <cfRule type="cellIs" dxfId="82" priority="5" operator="greaterThan">
      <formula>7000</formula>
    </cfRule>
  </conditionalFormatting>
  <conditionalFormatting sqref="L4:N36">
    <cfRule type="containsText" dxfId="81" priority="40" operator="containsText" text="No acredita">
      <formula>NOT(ISERROR(SEARCH("No acredita",L4)))</formula>
    </cfRule>
    <cfRule type="containsText" dxfId="80" priority="40" operator="containsText" text="Pendiente">
      <formula>NOT(ISERROR(SEARCH("Pendiente",L4)))</formula>
    </cfRule>
    <cfRule type="containsText" dxfId="79" priority="40" operator="containsText" text="No cumple">
      <formula>NOT(ISERROR(SEARCH("No cumple",L4)))</formula>
    </cfRule>
    <cfRule type="containsText" dxfId="78" priority="41" operator="containsText" text="Acreditada">
      <formula>NOT(ISERROR(SEARCH("Acreditada",L4)))</formula>
    </cfRule>
    <cfRule type="containsText" dxfId="77" priority="42" operator="containsText" text="Cumple">
      <formula>NOT(ISERROR(SEARCH("Cumple",L4)))</formula>
    </cfRule>
  </conditionalFormatting>
  <conditionalFormatting sqref="O9">
    <cfRule type="cellIs" dxfId="76" priority="4" operator="greaterThan">
      <formula>7000</formula>
    </cfRule>
  </conditionalFormatting>
  <conditionalFormatting sqref="P4:R35">
    <cfRule type="containsText" dxfId="75" priority="19" operator="containsText" text="Acreditada">
      <formula>NOT(ISERROR(SEARCH("Acreditada",P4)))</formula>
    </cfRule>
    <cfRule type="containsText" dxfId="74" priority="19" operator="containsText" text="No cumple">
      <formula>NOT(ISERROR(SEARCH("No cumple",P4)))</formula>
    </cfRule>
    <cfRule type="containsText" dxfId="73" priority="19" operator="containsText" text="Cumple">
      <formula>NOT(ISERROR(SEARCH("Cumple",P4)))</formula>
    </cfRule>
    <cfRule type="containsText" dxfId="72" priority="19" operator="containsText" text="Pendiente">
      <formula>NOT(ISERROR(SEARCH("Pendiente",P4)))</formula>
    </cfRule>
    <cfRule type="containsText" dxfId="71" priority="19" operator="containsText" text="No acredita">
      <formula>NOT(ISERROR(SEARCH("No acredita",P4)))</formula>
    </cfRule>
  </conditionalFormatting>
  <conditionalFormatting sqref="S9">
    <cfRule type="cellIs" dxfId="70" priority="3" operator="greaterThan">
      <formula>7000</formula>
    </cfRule>
  </conditionalFormatting>
  <conditionalFormatting sqref="T4:V35">
    <cfRule type="containsText" dxfId="69" priority="44" operator="containsText" text="No acredita">
      <formula>NOT(ISERROR(SEARCH("No acredita",T4)))</formula>
    </cfRule>
    <cfRule type="containsText" dxfId="68" priority="20" operator="containsText" text="No cumple">
      <formula>NOT(ISERROR(SEARCH("No cumple",T4)))</formula>
    </cfRule>
    <cfRule type="containsText" dxfId="67" priority="21" operator="containsText" text="Pendiente">
      <formula>NOT(ISERROR(SEARCH("Pendiente",T4)))</formula>
    </cfRule>
    <cfRule type="containsText" dxfId="66" priority="22" operator="containsText" text="Acreditada">
      <formula>NOT(ISERROR(SEARCH("Acreditada",T4)))</formula>
    </cfRule>
    <cfRule type="containsText" dxfId="65" priority="23" operator="containsText" text="Cumple">
      <formula>NOT(ISERROR(SEARCH("Cumple",T4)))</formula>
    </cfRule>
  </conditionalFormatting>
  <conditionalFormatting sqref="W9">
    <cfRule type="cellIs" dxfId="64" priority="2" operator="greaterThan">
      <formula>7000</formula>
    </cfRule>
  </conditionalFormatting>
  <conditionalFormatting sqref="X4:Z35">
    <cfRule type="containsText" dxfId="63" priority="27" operator="containsText" text="Pendiente">
      <formula>NOT(ISERROR(SEARCH("Pendiente",X4)))</formula>
    </cfRule>
    <cfRule type="containsText" dxfId="62" priority="28" operator="containsText" text="Acreditada">
      <formula>NOT(ISERROR(SEARCH("Acreditada",X4)))</formula>
    </cfRule>
    <cfRule type="containsText" dxfId="61" priority="29" operator="containsText" text="Cumple">
      <formula>NOT(ISERROR(SEARCH("Cumple",X4)))</formula>
    </cfRule>
    <cfRule type="containsText" dxfId="60" priority="25" operator="containsText" text="No acredita">
      <formula>NOT(ISERROR(SEARCH("No acredita",X4)))</formula>
    </cfRule>
    <cfRule type="containsText" dxfId="59" priority="26" operator="containsText" text="No cumple">
      <formula>NOT(ISERROR(SEARCH("No cumple",X4)))</formula>
    </cfRule>
  </conditionalFormatting>
  <conditionalFormatting sqref="AA9">
    <cfRule type="cellIs" dxfId="58" priority="1" operator="greaterThan">
      <formula>7000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E60F4-E69C-4FB3-8804-DF4DF38A836D}">
  <sheetPr>
    <tabColor rgb="FF00B050"/>
  </sheetPr>
  <dimension ref="A1:V50"/>
  <sheetViews>
    <sheetView showGridLines="0" zoomScale="85" zoomScaleNormal="85" zoomScaleSheetLayoutView="100" workbookViewId="0">
      <pane xSplit="1" ySplit="2" topLeftCell="B3" activePane="bottomRight" state="frozen"/>
      <selection activeCell="D4" sqref="D4"/>
      <selection pane="topRight" activeCell="D4" sqref="D4"/>
      <selection pane="bottomLeft" activeCell="D4" sqref="D4"/>
      <selection pane="bottomRight" activeCell="B3" sqref="B3:B5"/>
    </sheetView>
  </sheetViews>
  <sheetFormatPr baseColWidth="10" defaultColWidth="11.42578125" defaultRowHeight="15" customHeight="1" x14ac:dyDescent="0.25"/>
  <cols>
    <col min="1" max="1" width="22" style="63" customWidth="1"/>
    <col min="2" max="3" width="16.7109375" style="63" customWidth="1"/>
    <col min="4" max="4" width="19.7109375" style="63" customWidth="1"/>
    <col min="5" max="5" width="13.28515625" style="63" customWidth="1"/>
    <col min="6" max="6" width="17.42578125" style="63" customWidth="1"/>
    <col min="7" max="7" width="14.42578125" style="63" customWidth="1"/>
    <col min="8" max="8" width="13.42578125" style="63" customWidth="1"/>
    <col min="9" max="9" width="14.28515625" style="63" customWidth="1"/>
    <col min="10" max="10" width="54.5703125" style="63" customWidth="1"/>
    <col min="11" max="11" width="81.7109375" style="63" customWidth="1"/>
    <col min="12" max="12" width="27.7109375" style="63" customWidth="1"/>
    <col min="13" max="13" width="45.7109375" style="63" customWidth="1"/>
    <col min="14" max="14" width="13.42578125" style="63" customWidth="1"/>
    <col min="15" max="15" width="15.28515625" style="63" customWidth="1"/>
    <col min="16" max="16" width="12.5703125" style="63" customWidth="1"/>
    <col min="17" max="17" width="8.5703125" style="63" customWidth="1"/>
    <col min="18" max="18" width="6.5703125" style="63" bestFit="1" customWidth="1"/>
    <col min="19" max="19" width="20.28515625" style="63" customWidth="1"/>
    <col min="20" max="20" width="38.7109375" style="63" customWidth="1"/>
    <col min="21" max="21" width="18.42578125" style="63" customWidth="1"/>
    <col min="22" max="16384" width="11.42578125" style="63"/>
  </cols>
  <sheetData>
    <row r="1" spans="1:22" ht="15" customHeight="1" x14ac:dyDescent="0.25">
      <c r="A1" s="62" t="s">
        <v>357</v>
      </c>
      <c r="B1" s="62"/>
      <c r="C1" s="62"/>
      <c r="D1" s="62"/>
      <c r="E1" s="62"/>
      <c r="F1" s="62"/>
      <c r="G1" s="62"/>
      <c r="H1" s="62"/>
      <c r="I1" s="62"/>
      <c r="J1" s="62"/>
      <c r="K1" s="62"/>
      <c r="L1" s="62"/>
      <c r="M1" s="62"/>
      <c r="N1" s="62"/>
      <c r="O1" s="62"/>
      <c r="P1" s="62"/>
      <c r="Q1" s="62"/>
      <c r="R1" s="62"/>
      <c r="S1" s="62"/>
      <c r="T1" s="62"/>
    </row>
    <row r="2" spans="1:22" ht="60" customHeight="1" x14ac:dyDescent="0.25">
      <c r="A2" s="64" t="s">
        <v>358</v>
      </c>
      <c r="B2" s="64" t="s">
        <v>359</v>
      </c>
      <c r="C2" s="64" t="s">
        <v>360</v>
      </c>
      <c r="D2" s="64" t="s">
        <v>361</v>
      </c>
      <c r="E2" s="64" t="s">
        <v>362</v>
      </c>
      <c r="F2" s="64" t="s">
        <v>363</v>
      </c>
      <c r="G2" s="64" t="s">
        <v>364</v>
      </c>
      <c r="H2" s="64" t="s">
        <v>365</v>
      </c>
      <c r="I2" s="64" t="s">
        <v>366</v>
      </c>
      <c r="J2" s="64" t="s">
        <v>367</v>
      </c>
      <c r="K2" s="64" t="s">
        <v>368</v>
      </c>
      <c r="L2" s="64" t="s">
        <v>369</v>
      </c>
      <c r="M2" s="64" t="s">
        <v>370</v>
      </c>
      <c r="N2" s="64" t="s">
        <v>371</v>
      </c>
      <c r="O2" s="64" t="s">
        <v>372</v>
      </c>
      <c r="P2" s="64" t="s">
        <v>373</v>
      </c>
      <c r="Q2" s="64" t="s">
        <v>374</v>
      </c>
      <c r="R2" s="64" t="s">
        <v>375</v>
      </c>
      <c r="S2" s="64" t="s">
        <v>376</v>
      </c>
      <c r="T2" s="64" t="s">
        <v>266</v>
      </c>
      <c r="U2" s="64" t="s">
        <v>265</v>
      </c>
      <c r="V2" s="64" t="s">
        <v>215</v>
      </c>
    </row>
    <row r="3" spans="1:22" ht="30" customHeight="1" x14ac:dyDescent="0.25">
      <c r="A3" s="198" t="s">
        <v>164</v>
      </c>
      <c r="B3" s="199" t="s">
        <v>377</v>
      </c>
      <c r="C3" s="199" t="s">
        <v>378</v>
      </c>
      <c r="D3" s="199" t="s">
        <v>379</v>
      </c>
      <c r="E3" s="199" t="s">
        <v>380</v>
      </c>
      <c r="F3" s="199" t="s">
        <v>381</v>
      </c>
      <c r="G3" s="194">
        <v>46178</v>
      </c>
      <c r="H3" s="195">
        <f>+((G3-F3)/30)/12</f>
        <v>19.352777777777778</v>
      </c>
      <c r="I3" s="195">
        <v>3</v>
      </c>
      <c r="J3" s="68" t="s">
        <v>586</v>
      </c>
      <c r="K3" s="68" t="s">
        <v>567</v>
      </c>
      <c r="L3" s="68" t="s">
        <v>568</v>
      </c>
      <c r="M3" s="68" t="s">
        <v>569</v>
      </c>
      <c r="N3" s="196" t="s">
        <v>15</v>
      </c>
      <c r="O3" s="197" t="s">
        <v>15</v>
      </c>
      <c r="P3" s="197" t="s">
        <v>15</v>
      </c>
      <c r="Q3" s="197" t="s">
        <v>15</v>
      </c>
      <c r="R3" s="197" t="s">
        <v>15</v>
      </c>
      <c r="S3" s="201" t="s">
        <v>225</v>
      </c>
      <c r="T3" s="202" t="s">
        <v>570</v>
      </c>
      <c r="U3" s="203" t="s">
        <v>382</v>
      </c>
      <c r="V3" s="191" t="s">
        <v>225</v>
      </c>
    </row>
    <row r="4" spans="1:22" ht="30" customHeight="1" x14ac:dyDescent="0.25">
      <c r="A4" s="198"/>
      <c r="B4" s="199"/>
      <c r="C4" s="199"/>
      <c r="D4" s="199"/>
      <c r="E4" s="199"/>
      <c r="F4" s="199"/>
      <c r="G4" s="194"/>
      <c r="H4" s="195"/>
      <c r="I4" s="195"/>
      <c r="J4" s="68" t="s">
        <v>583</v>
      </c>
      <c r="K4" s="68" t="s">
        <v>584</v>
      </c>
      <c r="L4" s="68" t="s">
        <v>568</v>
      </c>
      <c r="M4" s="68" t="s">
        <v>569</v>
      </c>
      <c r="N4" s="196"/>
      <c r="O4" s="197"/>
      <c r="P4" s="197"/>
      <c r="Q4" s="197"/>
      <c r="R4" s="197"/>
      <c r="S4" s="201"/>
      <c r="T4" s="202"/>
      <c r="U4" s="203"/>
      <c r="V4" s="192"/>
    </row>
    <row r="5" spans="1:22" ht="30" customHeight="1" x14ac:dyDescent="0.25">
      <c r="A5" s="198"/>
      <c r="B5" s="199"/>
      <c r="C5" s="199"/>
      <c r="D5" s="199"/>
      <c r="E5" s="199"/>
      <c r="F5" s="199"/>
      <c r="G5" s="194"/>
      <c r="H5" s="195"/>
      <c r="I5" s="195"/>
      <c r="J5" s="68" t="s">
        <v>587</v>
      </c>
      <c r="K5" s="68" t="s">
        <v>585</v>
      </c>
      <c r="L5" s="68" t="s">
        <v>568</v>
      </c>
      <c r="M5" s="68" t="s">
        <v>569</v>
      </c>
      <c r="N5" s="196"/>
      <c r="O5" s="197"/>
      <c r="P5" s="197"/>
      <c r="Q5" s="197"/>
      <c r="R5" s="197"/>
      <c r="S5" s="201"/>
      <c r="T5" s="202"/>
      <c r="U5" s="203"/>
      <c r="V5" s="193"/>
    </row>
    <row r="6" spans="1:22" ht="30" customHeight="1" x14ac:dyDescent="0.25">
      <c r="A6" s="198" t="s">
        <v>165</v>
      </c>
      <c r="B6" s="199" t="s">
        <v>383</v>
      </c>
      <c r="C6" s="196" t="s">
        <v>384</v>
      </c>
      <c r="D6" s="200" t="s">
        <v>385</v>
      </c>
      <c r="E6" s="200" t="s">
        <v>386</v>
      </c>
      <c r="F6" s="200" t="s">
        <v>387</v>
      </c>
      <c r="G6" s="194">
        <v>46178</v>
      </c>
      <c r="H6" s="195">
        <f>+((G6-F6)/30)/12</f>
        <v>11.377777777777778</v>
      </c>
      <c r="I6" s="195">
        <v>3</v>
      </c>
      <c r="J6" s="68" t="s">
        <v>388</v>
      </c>
      <c r="K6" s="68" t="s">
        <v>389</v>
      </c>
      <c r="L6" s="69" t="s">
        <v>390</v>
      </c>
      <c r="M6" s="196" t="s">
        <v>391</v>
      </c>
      <c r="N6" s="196" t="s">
        <v>15</v>
      </c>
      <c r="O6" s="197" t="s">
        <v>15</v>
      </c>
      <c r="P6" s="197" t="s">
        <v>15</v>
      </c>
      <c r="Q6" s="197" t="s">
        <v>15</v>
      </c>
      <c r="R6" s="197" t="s">
        <v>15</v>
      </c>
      <c r="S6" s="201" t="s">
        <v>225</v>
      </c>
      <c r="T6" s="196" t="s">
        <v>174</v>
      </c>
      <c r="U6" s="203" t="s">
        <v>392</v>
      </c>
      <c r="V6" s="191" t="s">
        <v>225</v>
      </c>
    </row>
    <row r="7" spans="1:22" ht="30" customHeight="1" x14ac:dyDescent="0.25">
      <c r="A7" s="198"/>
      <c r="B7" s="199"/>
      <c r="C7" s="196"/>
      <c r="D7" s="200"/>
      <c r="E7" s="200"/>
      <c r="F7" s="200"/>
      <c r="G7" s="194"/>
      <c r="H7" s="195"/>
      <c r="I7" s="195"/>
      <c r="J7" s="68" t="s">
        <v>393</v>
      </c>
      <c r="K7" s="68" t="s">
        <v>394</v>
      </c>
      <c r="L7" s="69" t="s">
        <v>390</v>
      </c>
      <c r="M7" s="196"/>
      <c r="N7" s="196"/>
      <c r="O7" s="197"/>
      <c r="P7" s="197"/>
      <c r="Q7" s="197"/>
      <c r="R7" s="197"/>
      <c r="S7" s="201"/>
      <c r="T7" s="196"/>
      <c r="U7" s="203"/>
      <c r="V7" s="192"/>
    </row>
    <row r="8" spans="1:22" ht="30" customHeight="1" x14ac:dyDescent="0.25">
      <c r="A8" s="198"/>
      <c r="B8" s="199"/>
      <c r="C8" s="196"/>
      <c r="D8" s="200"/>
      <c r="E8" s="200"/>
      <c r="F8" s="200"/>
      <c r="G8" s="194"/>
      <c r="H8" s="195"/>
      <c r="I8" s="195"/>
      <c r="J8" s="68" t="s">
        <v>395</v>
      </c>
      <c r="K8" s="68" t="s">
        <v>396</v>
      </c>
      <c r="L8" s="69" t="s">
        <v>390</v>
      </c>
      <c r="M8" s="196"/>
      <c r="N8" s="196"/>
      <c r="O8" s="197"/>
      <c r="P8" s="197"/>
      <c r="Q8" s="197"/>
      <c r="R8" s="197"/>
      <c r="S8" s="201"/>
      <c r="T8" s="196"/>
      <c r="U8" s="203"/>
      <c r="V8" s="193"/>
    </row>
    <row r="9" spans="1:22" ht="30" customHeight="1" x14ac:dyDescent="0.25">
      <c r="A9" s="198" t="s">
        <v>299</v>
      </c>
      <c r="B9" s="199" t="s">
        <v>397</v>
      </c>
      <c r="C9" s="196" t="s">
        <v>378</v>
      </c>
      <c r="D9" s="196" t="s">
        <v>398</v>
      </c>
      <c r="E9" s="200" t="s">
        <v>399</v>
      </c>
      <c r="F9" s="200" t="s">
        <v>400</v>
      </c>
      <c r="G9" s="194">
        <v>46178</v>
      </c>
      <c r="H9" s="195">
        <f>+((G9-F9)/30)/12</f>
        <v>31.758333333333336</v>
      </c>
      <c r="I9" s="195">
        <v>3</v>
      </c>
      <c r="J9" s="68" t="s">
        <v>401</v>
      </c>
      <c r="K9" s="68" t="s">
        <v>402</v>
      </c>
      <c r="L9" s="69" t="s">
        <v>403</v>
      </c>
      <c r="M9" s="7" t="s">
        <v>404</v>
      </c>
      <c r="N9" s="196" t="s">
        <v>15</v>
      </c>
      <c r="O9" s="197" t="s">
        <v>15</v>
      </c>
      <c r="P9" s="197" t="s">
        <v>15</v>
      </c>
      <c r="Q9" s="197" t="s">
        <v>15</v>
      </c>
      <c r="R9" s="197" t="s">
        <v>15</v>
      </c>
      <c r="S9" s="201" t="s">
        <v>225</v>
      </c>
      <c r="T9" s="202" t="s">
        <v>570</v>
      </c>
      <c r="U9" s="203" t="s">
        <v>405</v>
      </c>
      <c r="V9" s="191" t="s">
        <v>225</v>
      </c>
    </row>
    <row r="10" spans="1:22" ht="30" customHeight="1" x14ac:dyDescent="0.25">
      <c r="A10" s="198"/>
      <c r="B10" s="199"/>
      <c r="C10" s="196"/>
      <c r="D10" s="196"/>
      <c r="E10" s="200"/>
      <c r="F10" s="200"/>
      <c r="G10" s="194"/>
      <c r="H10" s="195"/>
      <c r="I10" s="195"/>
      <c r="J10" s="68" t="s">
        <v>406</v>
      </c>
      <c r="K10" s="68" t="s">
        <v>407</v>
      </c>
      <c r="L10" s="69" t="s">
        <v>408</v>
      </c>
      <c r="M10" s="7" t="s">
        <v>409</v>
      </c>
      <c r="N10" s="196"/>
      <c r="O10" s="197"/>
      <c r="P10" s="197"/>
      <c r="Q10" s="197"/>
      <c r="R10" s="197"/>
      <c r="S10" s="201"/>
      <c r="T10" s="202"/>
      <c r="U10" s="203"/>
      <c r="V10" s="192"/>
    </row>
    <row r="11" spans="1:22" ht="30" customHeight="1" x14ac:dyDescent="0.25">
      <c r="A11" s="198"/>
      <c r="B11" s="199"/>
      <c r="C11" s="196"/>
      <c r="D11" s="196"/>
      <c r="E11" s="200"/>
      <c r="F11" s="200"/>
      <c r="G11" s="194"/>
      <c r="H11" s="195"/>
      <c r="I11" s="195"/>
      <c r="J11" s="68" t="s">
        <v>410</v>
      </c>
      <c r="K11" s="68" t="s">
        <v>411</v>
      </c>
      <c r="L11" s="69" t="s">
        <v>412</v>
      </c>
      <c r="M11" s="7" t="s">
        <v>409</v>
      </c>
      <c r="N11" s="196"/>
      <c r="O11" s="197"/>
      <c r="P11" s="197"/>
      <c r="Q11" s="197"/>
      <c r="R11" s="197"/>
      <c r="S11" s="201"/>
      <c r="T11" s="202"/>
      <c r="U11" s="203"/>
      <c r="V11" s="193"/>
    </row>
    <row r="12" spans="1:22" ht="30" customHeight="1" x14ac:dyDescent="0.25">
      <c r="A12" s="204" t="s">
        <v>167</v>
      </c>
      <c r="B12" s="199" t="s">
        <v>413</v>
      </c>
      <c r="C12" s="196" t="s">
        <v>414</v>
      </c>
      <c r="D12" s="196" t="s">
        <v>415</v>
      </c>
      <c r="E12" s="200" t="s">
        <v>416</v>
      </c>
      <c r="F12" s="200" t="s">
        <v>417</v>
      </c>
      <c r="G12" s="194">
        <v>46178</v>
      </c>
      <c r="H12" s="195">
        <f>+((G12-F12)/30)/12</f>
        <v>12.269444444444444</v>
      </c>
      <c r="I12" s="195">
        <v>3</v>
      </c>
      <c r="J12" s="68" t="s">
        <v>418</v>
      </c>
      <c r="K12" s="68" t="s">
        <v>419</v>
      </c>
      <c r="L12" s="69" t="s">
        <v>420</v>
      </c>
      <c r="M12" s="196" t="s">
        <v>421</v>
      </c>
      <c r="N12" s="196" t="s">
        <v>15</v>
      </c>
      <c r="O12" s="197" t="s">
        <v>15</v>
      </c>
      <c r="P12" s="197" t="s">
        <v>15</v>
      </c>
      <c r="Q12" s="197" t="s">
        <v>15</v>
      </c>
      <c r="R12" s="197" t="s">
        <v>15</v>
      </c>
      <c r="S12" s="201" t="s">
        <v>225</v>
      </c>
      <c r="T12" s="196" t="s">
        <v>174</v>
      </c>
      <c r="U12" s="203" t="s">
        <v>422</v>
      </c>
      <c r="V12" s="191" t="s">
        <v>225</v>
      </c>
    </row>
    <row r="13" spans="1:22" ht="30" customHeight="1" x14ac:dyDescent="0.25">
      <c r="A13" s="204"/>
      <c r="B13" s="199"/>
      <c r="C13" s="196"/>
      <c r="D13" s="196"/>
      <c r="E13" s="200"/>
      <c r="F13" s="200"/>
      <c r="G13" s="194"/>
      <c r="H13" s="195"/>
      <c r="I13" s="195"/>
      <c r="J13" s="68" t="s">
        <v>423</v>
      </c>
      <c r="K13" s="68" t="s">
        <v>424</v>
      </c>
      <c r="L13" s="69" t="s">
        <v>420</v>
      </c>
      <c r="M13" s="196"/>
      <c r="N13" s="196"/>
      <c r="O13" s="197"/>
      <c r="P13" s="197"/>
      <c r="Q13" s="197"/>
      <c r="R13" s="197"/>
      <c r="S13" s="201"/>
      <c r="T13" s="196"/>
      <c r="U13" s="203"/>
      <c r="V13" s="192"/>
    </row>
    <row r="14" spans="1:22" ht="30" customHeight="1" x14ac:dyDescent="0.25">
      <c r="A14" s="204"/>
      <c r="B14" s="199"/>
      <c r="C14" s="196"/>
      <c r="D14" s="196"/>
      <c r="E14" s="200"/>
      <c r="F14" s="200"/>
      <c r="G14" s="194"/>
      <c r="H14" s="195"/>
      <c r="I14" s="195"/>
      <c r="J14" s="68" t="s">
        <v>425</v>
      </c>
      <c r="K14" s="68" t="s">
        <v>426</v>
      </c>
      <c r="L14" s="69" t="s">
        <v>420</v>
      </c>
      <c r="M14" s="196"/>
      <c r="N14" s="196"/>
      <c r="O14" s="197"/>
      <c r="P14" s="197"/>
      <c r="Q14" s="197"/>
      <c r="R14" s="197"/>
      <c r="S14" s="201"/>
      <c r="T14" s="196"/>
      <c r="U14" s="203"/>
      <c r="V14" s="193"/>
    </row>
    <row r="15" spans="1:22" ht="30" customHeight="1" x14ac:dyDescent="0.25">
      <c r="A15" s="198" t="s">
        <v>168</v>
      </c>
      <c r="B15" s="199" t="s">
        <v>427</v>
      </c>
      <c r="C15" s="196" t="s">
        <v>378</v>
      </c>
      <c r="D15" s="196" t="s">
        <v>428</v>
      </c>
      <c r="E15" s="200" t="s">
        <v>429</v>
      </c>
      <c r="F15" s="200" t="s">
        <v>430</v>
      </c>
      <c r="G15" s="194">
        <v>46178</v>
      </c>
      <c r="H15" s="195">
        <f>+((G15-F15)/30)/12</f>
        <v>23.675000000000001</v>
      </c>
      <c r="I15" s="195">
        <v>3</v>
      </c>
      <c r="J15" s="68" t="s">
        <v>598</v>
      </c>
      <c r="K15" s="68" t="s">
        <v>601</v>
      </c>
      <c r="L15" s="69" t="s">
        <v>431</v>
      </c>
      <c r="M15" s="208" t="s">
        <v>432</v>
      </c>
      <c r="N15" s="196" t="s">
        <v>15</v>
      </c>
      <c r="O15" s="197" t="s">
        <v>15</v>
      </c>
      <c r="P15" s="197" t="s">
        <v>15</v>
      </c>
      <c r="Q15" s="197" t="s">
        <v>15</v>
      </c>
      <c r="R15" s="197" t="s">
        <v>15</v>
      </c>
      <c r="S15" s="201" t="s">
        <v>225</v>
      </c>
      <c r="T15" s="202" t="s">
        <v>570</v>
      </c>
      <c r="U15" s="196" t="s">
        <v>433</v>
      </c>
      <c r="V15" s="205" t="s">
        <v>225</v>
      </c>
    </row>
    <row r="16" spans="1:22" ht="30" customHeight="1" x14ac:dyDescent="0.25">
      <c r="A16" s="198"/>
      <c r="B16" s="199"/>
      <c r="C16" s="196"/>
      <c r="D16" s="196"/>
      <c r="E16" s="200"/>
      <c r="F16" s="200"/>
      <c r="G16" s="194"/>
      <c r="H16" s="195"/>
      <c r="I16" s="195"/>
      <c r="J16" s="68" t="s">
        <v>597</v>
      </c>
      <c r="K16" s="68" t="s">
        <v>596</v>
      </c>
      <c r="L16" s="69" t="s">
        <v>431</v>
      </c>
      <c r="M16" s="209"/>
      <c r="N16" s="196"/>
      <c r="O16" s="197"/>
      <c r="P16" s="197"/>
      <c r="Q16" s="197"/>
      <c r="R16" s="197"/>
      <c r="S16" s="201"/>
      <c r="T16" s="202"/>
      <c r="U16" s="196"/>
      <c r="V16" s="206"/>
    </row>
    <row r="17" spans="1:22" ht="30" customHeight="1" x14ac:dyDescent="0.25">
      <c r="A17" s="198"/>
      <c r="B17" s="199"/>
      <c r="C17" s="196"/>
      <c r="D17" s="196"/>
      <c r="E17" s="200"/>
      <c r="F17" s="200"/>
      <c r="G17" s="194"/>
      <c r="H17" s="195"/>
      <c r="I17" s="195"/>
      <c r="J17" s="68" t="s">
        <v>599</v>
      </c>
      <c r="K17" s="68" t="s">
        <v>600</v>
      </c>
      <c r="L17" s="69" t="s">
        <v>431</v>
      </c>
      <c r="M17" s="210"/>
      <c r="N17" s="196"/>
      <c r="O17" s="197"/>
      <c r="P17" s="197"/>
      <c r="Q17" s="197"/>
      <c r="R17" s="197"/>
      <c r="S17" s="201"/>
      <c r="T17" s="202"/>
      <c r="U17" s="196"/>
      <c r="V17" s="207"/>
    </row>
    <row r="18" spans="1:22" ht="30" customHeight="1" x14ac:dyDescent="0.25">
      <c r="A18" s="198" t="s">
        <v>169</v>
      </c>
      <c r="B18" s="199" t="s">
        <v>434</v>
      </c>
      <c r="C18" s="196" t="s">
        <v>378</v>
      </c>
      <c r="D18" s="200" t="s">
        <v>379</v>
      </c>
      <c r="E18" s="200" t="s">
        <v>435</v>
      </c>
      <c r="F18" s="200" t="s">
        <v>436</v>
      </c>
      <c r="G18" s="194">
        <v>46178</v>
      </c>
      <c r="H18" s="195">
        <f>+((G18-F18)/30)/12</f>
        <v>14.377777777777778</v>
      </c>
      <c r="I18" s="195">
        <v>3</v>
      </c>
      <c r="J18" s="68" t="s">
        <v>605</v>
      </c>
      <c r="K18" s="68" t="s">
        <v>608</v>
      </c>
      <c r="L18" s="69" t="s">
        <v>437</v>
      </c>
      <c r="M18" s="196" t="s">
        <v>619</v>
      </c>
      <c r="N18" s="196" t="s">
        <v>15</v>
      </c>
      <c r="O18" s="197" t="s">
        <v>15</v>
      </c>
      <c r="P18" s="197" t="s">
        <v>15</v>
      </c>
      <c r="Q18" s="197" t="s">
        <v>15</v>
      </c>
      <c r="R18" s="197" t="s">
        <v>15</v>
      </c>
      <c r="S18" s="201" t="s">
        <v>225</v>
      </c>
      <c r="T18" s="202" t="s">
        <v>570</v>
      </c>
      <c r="U18" s="196" t="s">
        <v>438</v>
      </c>
      <c r="V18" s="205" t="s">
        <v>225</v>
      </c>
    </row>
    <row r="19" spans="1:22" ht="30" customHeight="1" x14ac:dyDescent="0.25">
      <c r="A19" s="198"/>
      <c r="B19" s="199"/>
      <c r="C19" s="196"/>
      <c r="D19" s="200"/>
      <c r="E19" s="200"/>
      <c r="F19" s="200"/>
      <c r="G19" s="194"/>
      <c r="H19" s="195"/>
      <c r="I19" s="195"/>
      <c r="J19" s="68" t="s">
        <v>606</v>
      </c>
      <c r="K19" s="68" t="s">
        <v>609</v>
      </c>
      <c r="L19" s="69" t="s">
        <v>437</v>
      </c>
      <c r="M19" s="196"/>
      <c r="N19" s="196"/>
      <c r="O19" s="197"/>
      <c r="P19" s="197"/>
      <c r="Q19" s="197"/>
      <c r="R19" s="197"/>
      <c r="S19" s="201"/>
      <c r="T19" s="202"/>
      <c r="U19" s="196"/>
      <c r="V19" s="206"/>
    </row>
    <row r="20" spans="1:22" ht="30" customHeight="1" x14ac:dyDescent="0.25">
      <c r="A20" s="198"/>
      <c r="B20" s="199"/>
      <c r="C20" s="196"/>
      <c r="D20" s="200"/>
      <c r="E20" s="200"/>
      <c r="F20" s="200"/>
      <c r="G20" s="194"/>
      <c r="H20" s="195"/>
      <c r="I20" s="195"/>
      <c r="J20" s="68" t="s">
        <v>607</v>
      </c>
      <c r="K20" s="68" t="s">
        <v>610</v>
      </c>
      <c r="L20" s="69" t="s">
        <v>437</v>
      </c>
      <c r="M20" s="196"/>
      <c r="N20" s="196"/>
      <c r="O20" s="197"/>
      <c r="P20" s="197"/>
      <c r="Q20" s="197"/>
      <c r="R20" s="197"/>
      <c r="S20" s="201"/>
      <c r="T20" s="202"/>
      <c r="U20" s="196"/>
      <c r="V20" s="207"/>
    </row>
    <row r="21" spans="1:22" ht="15" customHeight="1" x14ac:dyDescent="0.25">
      <c r="A21" s="62"/>
      <c r="B21" s="62"/>
      <c r="C21" s="62"/>
      <c r="D21" s="62"/>
      <c r="E21" s="62"/>
      <c r="F21" s="62"/>
      <c r="G21" s="62"/>
      <c r="H21" s="62"/>
      <c r="I21" s="62"/>
      <c r="J21" s="62"/>
      <c r="K21" s="62"/>
      <c r="L21" s="62"/>
      <c r="M21" s="62"/>
      <c r="N21" s="62"/>
      <c r="O21" s="62"/>
      <c r="P21" s="62"/>
      <c r="Q21" s="62"/>
      <c r="R21" s="62"/>
      <c r="S21" s="62"/>
      <c r="T21" s="62"/>
    </row>
    <row r="22" spans="1:22" ht="15" customHeight="1" x14ac:dyDescent="0.25">
      <c r="A22" s="62" t="s">
        <v>439</v>
      </c>
      <c r="B22" s="62"/>
      <c r="C22" s="62"/>
      <c r="D22" s="62"/>
      <c r="E22" s="62"/>
      <c r="F22" s="62"/>
      <c r="G22" s="62"/>
      <c r="H22" s="62"/>
      <c r="I22" s="62"/>
      <c r="J22" s="62"/>
      <c r="K22" s="62"/>
      <c r="L22" s="62"/>
      <c r="M22" s="62"/>
      <c r="N22" s="62"/>
      <c r="O22" s="62"/>
      <c r="P22" s="62"/>
      <c r="Q22" s="62"/>
      <c r="R22" s="62"/>
      <c r="S22" s="62"/>
      <c r="T22" s="62"/>
    </row>
    <row r="23" spans="1:22" ht="60" customHeight="1" x14ac:dyDescent="0.25">
      <c r="A23" s="64" t="s">
        <v>358</v>
      </c>
      <c r="B23" s="64" t="s">
        <v>359</v>
      </c>
      <c r="C23" s="64" t="s">
        <v>360</v>
      </c>
      <c r="D23" s="64" t="s">
        <v>361</v>
      </c>
      <c r="E23" s="64" t="s">
        <v>362</v>
      </c>
      <c r="F23" s="64" t="s">
        <v>363</v>
      </c>
      <c r="G23" s="64" t="s">
        <v>364</v>
      </c>
      <c r="H23" s="64" t="s">
        <v>365</v>
      </c>
      <c r="I23" s="64" t="s">
        <v>366</v>
      </c>
      <c r="J23" s="64" t="s">
        <v>367</v>
      </c>
      <c r="K23" s="64" t="s">
        <v>368</v>
      </c>
      <c r="L23" s="64" t="s">
        <v>369</v>
      </c>
      <c r="M23" s="64" t="s">
        <v>370</v>
      </c>
      <c r="N23" s="64" t="s">
        <v>371</v>
      </c>
      <c r="O23" s="64" t="s">
        <v>372</v>
      </c>
      <c r="P23" s="64" t="s">
        <v>373</v>
      </c>
      <c r="Q23" s="64" t="s">
        <v>374</v>
      </c>
      <c r="R23" s="64" t="s">
        <v>375</v>
      </c>
      <c r="S23" s="64" t="s">
        <v>376</v>
      </c>
      <c r="T23" s="64" t="s">
        <v>266</v>
      </c>
      <c r="U23" s="64" t="s">
        <v>265</v>
      </c>
      <c r="V23" s="64" t="s">
        <v>265</v>
      </c>
    </row>
    <row r="24" spans="1:22" ht="30" customHeight="1" x14ac:dyDescent="0.25">
      <c r="A24" s="211" t="s">
        <v>164</v>
      </c>
      <c r="B24" s="214" t="s">
        <v>440</v>
      </c>
      <c r="C24" s="214" t="s">
        <v>384</v>
      </c>
      <c r="D24" s="214" t="s">
        <v>441</v>
      </c>
      <c r="E24" s="214" t="s">
        <v>442</v>
      </c>
      <c r="F24" s="214" t="s">
        <v>443</v>
      </c>
      <c r="G24" s="214">
        <v>46178</v>
      </c>
      <c r="H24" s="214">
        <f t="shared" ref="H24:H30" si="0">+((G24-F24)/30)/12</f>
        <v>21.177777777777777</v>
      </c>
      <c r="I24" s="214">
        <v>3</v>
      </c>
      <c r="J24" s="68" t="s">
        <v>578</v>
      </c>
      <c r="K24" s="68" t="s">
        <v>572</v>
      </c>
      <c r="L24" s="68" t="s">
        <v>573</v>
      </c>
      <c r="M24" s="68" t="s">
        <v>574</v>
      </c>
      <c r="N24" s="196" t="s">
        <v>15</v>
      </c>
      <c r="O24" s="196" t="s">
        <v>15</v>
      </c>
      <c r="P24" s="196" t="s">
        <v>15</v>
      </c>
      <c r="Q24" s="196" t="s">
        <v>15</v>
      </c>
      <c r="R24" s="196" t="s">
        <v>15</v>
      </c>
      <c r="S24" s="201" t="s">
        <v>225</v>
      </c>
      <c r="T24" s="202" t="s">
        <v>570</v>
      </c>
      <c r="U24" s="217" t="s">
        <v>444</v>
      </c>
      <c r="V24" s="191" t="s">
        <v>225</v>
      </c>
    </row>
    <row r="25" spans="1:22" ht="30" customHeight="1" x14ac:dyDescent="0.25">
      <c r="A25" s="212"/>
      <c r="B25" s="215"/>
      <c r="C25" s="215"/>
      <c r="D25" s="215"/>
      <c r="E25" s="215"/>
      <c r="F25" s="215"/>
      <c r="G25" s="215"/>
      <c r="H25" s="215"/>
      <c r="I25" s="215"/>
      <c r="J25" s="68" t="s">
        <v>579</v>
      </c>
      <c r="K25" s="68" t="s">
        <v>575</v>
      </c>
      <c r="L25" s="68" t="s">
        <v>573</v>
      </c>
      <c r="M25" s="68" t="s">
        <v>574</v>
      </c>
      <c r="N25" s="196"/>
      <c r="O25" s="196"/>
      <c r="P25" s="196"/>
      <c r="Q25" s="196"/>
      <c r="R25" s="196"/>
      <c r="S25" s="201"/>
      <c r="T25" s="202"/>
      <c r="U25" s="218"/>
      <c r="V25" s="192"/>
    </row>
    <row r="26" spans="1:22" ht="30" customHeight="1" x14ac:dyDescent="0.25">
      <c r="A26" s="213"/>
      <c r="B26" s="216"/>
      <c r="C26" s="216"/>
      <c r="D26" s="216"/>
      <c r="E26" s="216"/>
      <c r="F26" s="216"/>
      <c r="G26" s="216"/>
      <c r="H26" s="216"/>
      <c r="I26" s="216"/>
      <c r="J26" s="68" t="s">
        <v>571</v>
      </c>
      <c r="K26" s="68" t="s">
        <v>576</v>
      </c>
      <c r="L26" s="68" t="s">
        <v>573</v>
      </c>
      <c r="M26" s="68" t="s">
        <v>574</v>
      </c>
      <c r="N26" s="196"/>
      <c r="O26" s="196"/>
      <c r="P26" s="196"/>
      <c r="Q26" s="196"/>
      <c r="R26" s="196"/>
      <c r="S26" s="201"/>
      <c r="T26" s="202"/>
      <c r="U26" s="219"/>
      <c r="V26" s="193"/>
    </row>
    <row r="27" spans="1:22" ht="30" customHeight="1" x14ac:dyDescent="0.25">
      <c r="A27" s="198" t="s">
        <v>165</v>
      </c>
      <c r="B27" s="199" t="s">
        <v>445</v>
      </c>
      <c r="C27" s="196" t="s">
        <v>446</v>
      </c>
      <c r="D27" s="200" t="s">
        <v>447</v>
      </c>
      <c r="E27" s="200" t="s">
        <v>448</v>
      </c>
      <c r="F27" s="200" t="s">
        <v>449</v>
      </c>
      <c r="G27" s="194">
        <v>46178</v>
      </c>
      <c r="H27" s="220">
        <f>+((G27-F27)/30)/12</f>
        <v>19.583333333333332</v>
      </c>
      <c r="I27" s="220">
        <v>3</v>
      </c>
      <c r="J27" s="68" t="s">
        <v>450</v>
      </c>
      <c r="K27" s="68" t="s">
        <v>451</v>
      </c>
      <c r="L27" s="69" t="s">
        <v>452</v>
      </c>
      <c r="M27" s="196" t="s">
        <v>453</v>
      </c>
      <c r="N27" s="196" t="s">
        <v>15</v>
      </c>
      <c r="O27" s="197" t="s">
        <v>15</v>
      </c>
      <c r="P27" s="197" t="s">
        <v>15</v>
      </c>
      <c r="Q27" s="197" t="s">
        <v>15</v>
      </c>
      <c r="R27" s="197" t="s">
        <v>15</v>
      </c>
      <c r="S27" s="201" t="s">
        <v>225</v>
      </c>
      <c r="T27" s="196"/>
      <c r="U27" s="203" t="s">
        <v>454</v>
      </c>
      <c r="V27" s="191" t="s">
        <v>225</v>
      </c>
    </row>
    <row r="28" spans="1:22" ht="30" customHeight="1" x14ac:dyDescent="0.25">
      <c r="A28" s="198"/>
      <c r="B28" s="199"/>
      <c r="C28" s="196"/>
      <c r="D28" s="200"/>
      <c r="E28" s="200"/>
      <c r="F28" s="200"/>
      <c r="G28" s="194"/>
      <c r="H28" s="220"/>
      <c r="I28" s="220"/>
      <c r="J28" s="68" t="s">
        <v>455</v>
      </c>
      <c r="K28" s="68" t="s">
        <v>456</v>
      </c>
      <c r="L28" s="69" t="s">
        <v>452</v>
      </c>
      <c r="M28" s="196"/>
      <c r="N28" s="196"/>
      <c r="O28" s="197"/>
      <c r="P28" s="197"/>
      <c r="Q28" s="197"/>
      <c r="R28" s="197"/>
      <c r="S28" s="201"/>
      <c r="T28" s="196"/>
      <c r="U28" s="203"/>
      <c r="V28" s="192"/>
    </row>
    <row r="29" spans="1:22" ht="30" customHeight="1" x14ac:dyDescent="0.25">
      <c r="A29" s="198"/>
      <c r="B29" s="199"/>
      <c r="C29" s="196"/>
      <c r="D29" s="200"/>
      <c r="E29" s="200"/>
      <c r="F29" s="200"/>
      <c r="G29" s="194"/>
      <c r="H29" s="220"/>
      <c r="I29" s="220"/>
      <c r="J29" s="68" t="s">
        <v>457</v>
      </c>
      <c r="K29" s="68" t="s">
        <v>458</v>
      </c>
      <c r="L29" s="69" t="s">
        <v>452</v>
      </c>
      <c r="M29" s="196"/>
      <c r="N29" s="196"/>
      <c r="O29" s="197"/>
      <c r="P29" s="197"/>
      <c r="Q29" s="197"/>
      <c r="R29" s="197"/>
      <c r="S29" s="201"/>
      <c r="T29" s="196"/>
      <c r="U29" s="203"/>
      <c r="V29" s="193"/>
    </row>
    <row r="30" spans="1:22" ht="30" customHeight="1" x14ac:dyDescent="0.25">
      <c r="A30" s="198" t="s">
        <v>299</v>
      </c>
      <c r="B30" s="199" t="s">
        <v>459</v>
      </c>
      <c r="C30" s="196" t="s">
        <v>384</v>
      </c>
      <c r="D30" s="200" t="s">
        <v>460</v>
      </c>
      <c r="E30" s="200" t="s">
        <v>461</v>
      </c>
      <c r="F30" s="200" t="s">
        <v>462</v>
      </c>
      <c r="G30" s="194">
        <v>46178</v>
      </c>
      <c r="H30" s="220">
        <f t="shared" si="0"/>
        <v>14.516666666666666</v>
      </c>
      <c r="I30" s="220">
        <v>3</v>
      </c>
      <c r="J30" s="68" t="s">
        <v>463</v>
      </c>
      <c r="K30" s="68" t="s">
        <v>464</v>
      </c>
      <c r="L30" s="69" t="s">
        <v>465</v>
      </c>
      <c r="M30" s="7" t="s">
        <v>466</v>
      </c>
      <c r="N30" s="196" t="s">
        <v>15</v>
      </c>
      <c r="O30" s="197" t="s">
        <v>15</v>
      </c>
      <c r="P30" s="197" t="s">
        <v>15</v>
      </c>
      <c r="Q30" s="197" t="s">
        <v>15</v>
      </c>
      <c r="R30" s="197" t="s">
        <v>15</v>
      </c>
      <c r="S30" s="201" t="s">
        <v>225</v>
      </c>
      <c r="T30" s="202" t="s">
        <v>570</v>
      </c>
      <c r="U30" s="203" t="s">
        <v>467</v>
      </c>
      <c r="V30" s="191" t="s">
        <v>225</v>
      </c>
    </row>
    <row r="31" spans="1:22" ht="30" customHeight="1" x14ac:dyDescent="0.25">
      <c r="A31" s="198"/>
      <c r="B31" s="199"/>
      <c r="C31" s="196"/>
      <c r="D31" s="200"/>
      <c r="E31" s="200"/>
      <c r="F31" s="200"/>
      <c r="G31" s="194"/>
      <c r="H31" s="220"/>
      <c r="I31" s="220"/>
      <c r="J31" s="68" t="s">
        <v>468</v>
      </c>
      <c r="K31" s="68" t="s">
        <v>469</v>
      </c>
      <c r="L31" s="69" t="s">
        <v>465</v>
      </c>
      <c r="M31" s="7" t="s">
        <v>466</v>
      </c>
      <c r="N31" s="196"/>
      <c r="O31" s="197"/>
      <c r="P31" s="197"/>
      <c r="Q31" s="197"/>
      <c r="R31" s="197"/>
      <c r="S31" s="201"/>
      <c r="T31" s="202"/>
      <c r="U31" s="203"/>
      <c r="V31" s="192"/>
    </row>
    <row r="32" spans="1:22" ht="30" customHeight="1" x14ac:dyDescent="0.25">
      <c r="A32" s="198"/>
      <c r="B32" s="199"/>
      <c r="C32" s="196"/>
      <c r="D32" s="200"/>
      <c r="E32" s="200"/>
      <c r="F32" s="200"/>
      <c r="G32" s="194"/>
      <c r="H32" s="220"/>
      <c r="I32" s="220"/>
      <c r="J32" s="68" t="s">
        <v>468</v>
      </c>
      <c r="K32" s="68" t="s">
        <v>470</v>
      </c>
      <c r="L32" s="69" t="s">
        <v>465</v>
      </c>
      <c r="M32" s="7" t="s">
        <v>466</v>
      </c>
      <c r="N32" s="196"/>
      <c r="O32" s="197"/>
      <c r="P32" s="197"/>
      <c r="Q32" s="197"/>
      <c r="R32" s="197"/>
      <c r="S32" s="201"/>
      <c r="T32" s="202"/>
      <c r="U32" s="203"/>
      <c r="V32" s="193"/>
    </row>
    <row r="33" spans="1:22" ht="30" customHeight="1" x14ac:dyDescent="0.25">
      <c r="A33" s="204" t="s">
        <v>167</v>
      </c>
      <c r="B33" s="200" t="s">
        <v>471</v>
      </c>
      <c r="C33" s="200" t="s">
        <v>446</v>
      </c>
      <c r="D33" s="200" t="s">
        <v>472</v>
      </c>
      <c r="E33" s="200" t="s">
        <v>473</v>
      </c>
      <c r="F33" s="200" t="s">
        <v>474</v>
      </c>
      <c r="G33" s="194">
        <v>46178</v>
      </c>
      <c r="H33" s="220">
        <f>+((G33-F33)/30)/12</f>
        <v>23.883333333333336</v>
      </c>
      <c r="I33" s="220">
        <v>3</v>
      </c>
      <c r="J33" s="68" t="s">
        <v>475</v>
      </c>
      <c r="K33" s="68" t="s">
        <v>476</v>
      </c>
      <c r="L33" s="69" t="s">
        <v>477</v>
      </c>
      <c r="M33" s="196" t="s">
        <v>421</v>
      </c>
      <c r="N33" s="196" t="s">
        <v>15</v>
      </c>
      <c r="O33" s="197" t="s">
        <v>15</v>
      </c>
      <c r="P33" s="197" t="s">
        <v>15</v>
      </c>
      <c r="Q33" s="197" t="s">
        <v>15</v>
      </c>
      <c r="R33" s="197" t="s">
        <v>15</v>
      </c>
      <c r="S33" s="201" t="s">
        <v>225</v>
      </c>
      <c r="T33" s="196"/>
      <c r="U33" s="203" t="s">
        <v>478</v>
      </c>
      <c r="V33" s="191" t="s">
        <v>225</v>
      </c>
    </row>
    <row r="34" spans="1:22" ht="30" customHeight="1" x14ac:dyDescent="0.25">
      <c r="A34" s="204"/>
      <c r="B34" s="200"/>
      <c r="C34" s="200"/>
      <c r="D34" s="200"/>
      <c r="E34" s="200"/>
      <c r="F34" s="200"/>
      <c r="G34" s="194"/>
      <c r="H34" s="220"/>
      <c r="I34" s="220"/>
      <c r="J34" s="68" t="s">
        <v>479</v>
      </c>
      <c r="K34" s="68" t="s">
        <v>480</v>
      </c>
      <c r="L34" s="69" t="s">
        <v>477</v>
      </c>
      <c r="M34" s="196"/>
      <c r="N34" s="196"/>
      <c r="O34" s="197"/>
      <c r="P34" s="197"/>
      <c r="Q34" s="197"/>
      <c r="R34" s="197"/>
      <c r="S34" s="201"/>
      <c r="T34" s="196"/>
      <c r="U34" s="203"/>
      <c r="V34" s="192"/>
    </row>
    <row r="35" spans="1:22" ht="30" customHeight="1" x14ac:dyDescent="0.25">
      <c r="A35" s="204"/>
      <c r="B35" s="200"/>
      <c r="C35" s="200"/>
      <c r="D35" s="200"/>
      <c r="E35" s="200"/>
      <c r="F35" s="200"/>
      <c r="G35" s="194"/>
      <c r="H35" s="220"/>
      <c r="I35" s="220"/>
      <c r="J35" s="68" t="s">
        <v>481</v>
      </c>
      <c r="K35" s="68" t="s">
        <v>482</v>
      </c>
      <c r="L35" s="69" t="s">
        <v>477</v>
      </c>
      <c r="M35" s="196"/>
      <c r="N35" s="196"/>
      <c r="O35" s="197"/>
      <c r="P35" s="197"/>
      <c r="Q35" s="197"/>
      <c r="R35" s="197"/>
      <c r="S35" s="201"/>
      <c r="T35" s="196"/>
      <c r="U35" s="203"/>
      <c r="V35" s="193"/>
    </row>
    <row r="36" spans="1:22" ht="30" customHeight="1" x14ac:dyDescent="0.25">
      <c r="A36" s="198" t="s">
        <v>168</v>
      </c>
      <c r="B36" s="199" t="s">
        <v>483</v>
      </c>
      <c r="C36" s="196" t="s">
        <v>446</v>
      </c>
      <c r="D36" s="200" t="s">
        <v>484</v>
      </c>
      <c r="E36" s="200" t="s">
        <v>485</v>
      </c>
      <c r="F36" s="200" t="s">
        <v>486</v>
      </c>
      <c r="G36" s="194">
        <v>46178</v>
      </c>
      <c r="H36" s="220">
        <f>+((G36-F36)/30)/12</f>
        <v>15.886111111111111</v>
      </c>
      <c r="I36" s="220">
        <v>3</v>
      </c>
      <c r="J36" s="68" t="s">
        <v>487</v>
      </c>
      <c r="K36" s="68" t="s">
        <v>488</v>
      </c>
      <c r="L36" s="69" t="s">
        <v>489</v>
      </c>
      <c r="M36" s="196" t="s">
        <v>490</v>
      </c>
      <c r="N36" s="196" t="s">
        <v>15</v>
      </c>
      <c r="O36" s="197" t="s">
        <v>15</v>
      </c>
      <c r="P36" s="197" t="s">
        <v>15</v>
      </c>
      <c r="Q36" s="197" t="s">
        <v>15</v>
      </c>
      <c r="R36" s="197" t="s">
        <v>15</v>
      </c>
      <c r="S36" s="201" t="s">
        <v>225</v>
      </c>
      <c r="T36" s="196"/>
      <c r="U36" s="203" t="s">
        <v>491</v>
      </c>
      <c r="V36" s="191" t="s">
        <v>225</v>
      </c>
    </row>
    <row r="37" spans="1:22" ht="30" customHeight="1" x14ac:dyDescent="0.25">
      <c r="A37" s="198"/>
      <c r="B37" s="199"/>
      <c r="C37" s="196"/>
      <c r="D37" s="200"/>
      <c r="E37" s="200"/>
      <c r="F37" s="200"/>
      <c r="G37" s="194"/>
      <c r="H37" s="220"/>
      <c r="I37" s="220"/>
      <c r="J37" s="68" t="s">
        <v>487</v>
      </c>
      <c r="K37" s="68" t="s">
        <v>492</v>
      </c>
      <c r="L37" s="69" t="s">
        <v>489</v>
      </c>
      <c r="M37" s="196"/>
      <c r="N37" s="196"/>
      <c r="O37" s="197"/>
      <c r="P37" s="197"/>
      <c r="Q37" s="197"/>
      <c r="R37" s="197"/>
      <c r="S37" s="201"/>
      <c r="T37" s="196"/>
      <c r="U37" s="203"/>
      <c r="V37" s="192"/>
    </row>
    <row r="38" spans="1:22" ht="30" customHeight="1" x14ac:dyDescent="0.25">
      <c r="A38" s="198"/>
      <c r="B38" s="199"/>
      <c r="C38" s="196"/>
      <c r="D38" s="200"/>
      <c r="E38" s="200"/>
      <c r="F38" s="200"/>
      <c r="G38" s="194"/>
      <c r="H38" s="220"/>
      <c r="I38" s="220"/>
      <c r="J38" s="68" t="s">
        <v>487</v>
      </c>
      <c r="K38" s="68" t="s">
        <v>493</v>
      </c>
      <c r="L38" s="69" t="s">
        <v>489</v>
      </c>
      <c r="M38" s="196"/>
      <c r="N38" s="196"/>
      <c r="O38" s="197"/>
      <c r="P38" s="197"/>
      <c r="Q38" s="197"/>
      <c r="R38" s="197"/>
      <c r="S38" s="201"/>
      <c r="T38" s="196"/>
      <c r="U38" s="203"/>
      <c r="V38" s="193"/>
    </row>
    <row r="39" spans="1:22" ht="30" customHeight="1" x14ac:dyDescent="0.25">
      <c r="A39" s="198" t="s">
        <v>169</v>
      </c>
      <c r="B39" s="199" t="s">
        <v>494</v>
      </c>
      <c r="C39" s="196" t="s">
        <v>495</v>
      </c>
      <c r="D39" s="200" t="s">
        <v>496</v>
      </c>
      <c r="E39" s="200" t="s">
        <v>497</v>
      </c>
      <c r="F39" s="200" t="s">
        <v>498</v>
      </c>
      <c r="G39" s="194">
        <v>46178</v>
      </c>
      <c r="H39" s="220">
        <f>+((G39-F39)/30)/12</f>
        <v>12.525</v>
      </c>
      <c r="I39" s="220">
        <v>3</v>
      </c>
      <c r="J39" s="68" t="s">
        <v>611</v>
      </c>
      <c r="K39" s="68" t="s">
        <v>613</v>
      </c>
      <c r="L39" s="69" t="s">
        <v>499</v>
      </c>
      <c r="M39" s="196" t="s">
        <v>618</v>
      </c>
      <c r="N39" s="196" t="s">
        <v>15</v>
      </c>
      <c r="O39" s="197" t="s">
        <v>15</v>
      </c>
      <c r="P39" s="197" t="s">
        <v>15</v>
      </c>
      <c r="Q39" s="197" t="s">
        <v>15</v>
      </c>
      <c r="R39" s="197" t="s">
        <v>15</v>
      </c>
      <c r="S39" s="201" t="s">
        <v>225</v>
      </c>
      <c r="T39" s="202" t="s">
        <v>570</v>
      </c>
      <c r="U39" s="196" t="s">
        <v>500</v>
      </c>
      <c r="V39" s="205" t="s">
        <v>225</v>
      </c>
    </row>
    <row r="40" spans="1:22" ht="30" customHeight="1" x14ac:dyDescent="0.25">
      <c r="A40" s="198"/>
      <c r="B40" s="199"/>
      <c r="C40" s="196"/>
      <c r="D40" s="200"/>
      <c r="E40" s="200"/>
      <c r="F40" s="200"/>
      <c r="G40" s="194"/>
      <c r="H40" s="220"/>
      <c r="I40" s="220"/>
      <c r="J40" s="68" t="s">
        <v>614</v>
      </c>
      <c r="K40" s="68" t="s">
        <v>615</v>
      </c>
      <c r="L40" s="69" t="s">
        <v>499</v>
      </c>
      <c r="M40" s="196"/>
      <c r="N40" s="196"/>
      <c r="O40" s="197"/>
      <c r="P40" s="197"/>
      <c r="Q40" s="197"/>
      <c r="R40" s="197"/>
      <c r="S40" s="201"/>
      <c r="T40" s="202"/>
      <c r="U40" s="196"/>
      <c r="V40" s="206"/>
    </row>
    <row r="41" spans="1:22" ht="30" customHeight="1" x14ac:dyDescent="0.25">
      <c r="A41" s="198"/>
      <c r="B41" s="199"/>
      <c r="C41" s="196"/>
      <c r="D41" s="200"/>
      <c r="E41" s="200"/>
      <c r="F41" s="200"/>
      <c r="G41" s="194"/>
      <c r="H41" s="220"/>
      <c r="I41" s="220"/>
      <c r="J41" s="68" t="s">
        <v>616</v>
      </c>
      <c r="K41" s="68" t="s">
        <v>617</v>
      </c>
      <c r="L41" s="69" t="s">
        <v>499</v>
      </c>
      <c r="M41" s="196"/>
      <c r="N41" s="196"/>
      <c r="O41" s="197"/>
      <c r="P41" s="197"/>
      <c r="Q41" s="197"/>
      <c r="R41" s="197"/>
      <c r="S41" s="201"/>
      <c r="T41" s="202"/>
      <c r="U41" s="196"/>
      <c r="V41" s="207"/>
    </row>
    <row r="42" spans="1:22" ht="15" customHeight="1" x14ac:dyDescent="0.25">
      <c r="A42" s="62"/>
      <c r="B42" s="62"/>
      <c r="C42" s="62"/>
      <c r="D42" s="62"/>
      <c r="E42" s="62"/>
      <c r="F42" s="62"/>
      <c r="G42" s="62"/>
      <c r="H42" s="62"/>
      <c r="I42" s="62"/>
      <c r="J42" s="62"/>
      <c r="K42" s="62"/>
      <c r="L42" s="62"/>
      <c r="M42" s="62"/>
      <c r="N42" s="62"/>
      <c r="O42" s="62"/>
      <c r="P42" s="62"/>
      <c r="Q42" s="62"/>
      <c r="R42" s="62"/>
      <c r="S42" s="62"/>
      <c r="T42" s="62"/>
    </row>
    <row r="43" spans="1:22" ht="15" customHeight="1" x14ac:dyDescent="0.25">
      <c r="A43" s="62" t="s">
        <v>501</v>
      </c>
      <c r="B43" s="62"/>
      <c r="C43" s="62"/>
      <c r="D43" s="62"/>
      <c r="E43" s="62"/>
      <c r="F43" s="62"/>
      <c r="G43" s="62"/>
      <c r="H43" s="62"/>
      <c r="I43" s="62"/>
      <c r="J43" s="62"/>
      <c r="K43" s="62"/>
      <c r="L43" s="62"/>
      <c r="M43" s="62"/>
      <c r="N43" s="62"/>
      <c r="O43" s="62"/>
      <c r="P43" s="62"/>
      <c r="Q43" s="62"/>
      <c r="R43" s="62"/>
      <c r="S43" s="62"/>
      <c r="T43" s="62"/>
    </row>
    <row r="44" spans="1:22" ht="60" customHeight="1" x14ac:dyDescent="0.25">
      <c r="A44" s="64" t="s">
        <v>358</v>
      </c>
      <c r="B44" s="64" t="s">
        <v>359</v>
      </c>
      <c r="C44" s="64" t="s">
        <v>360</v>
      </c>
      <c r="D44" s="64" t="s">
        <v>502</v>
      </c>
      <c r="E44" s="64" t="s">
        <v>503</v>
      </c>
      <c r="F44" s="64" t="s">
        <v>504</v>
      </c>
      <c r="G44" s="64" t="s">
        <v>505</v>
      </c>
      <c r="H44" s="64" t="s">
        <v>365</v>
      </c>
      <c r="I44" s="64" t="s">
        <v>506</v>
      </c>
      <c r="J44" s="64" t="s">
        <v>367</v>
      </c>
      <c r="K44" s="64" t="s">
        <v>368</v>
      </c>
      <c r="L44" s="64" t="s">
        <v>369</v>
      </c>
      <c r="M44" s="64" t="s">
        <v>370</v>
      </c>
      <c r="N44" s="64" t="s">
        <v>371</v>
      </c>
      <c r="O44" s="64" t="s">
        <v>372</v>
      </c>
      <c r="P44" s="64" t="s">
        <v>373</v>
      </c>
      <c r="Q44" s="64" t="s">
        <v>374</v>
      </c>
      <c r="R44" s="64" t="s">
        <v>375</v>
      </c>
      <c r="S44" s="64" t="s">
        <v>376</v>
      </c>
      <c r="T44" s="64" t="s">
        <v>266</v>
      </c>
      <c r="U44" s="64" t="s">
        <v>265</v>
      </c>
      <c r="V44" s="64" t="s">
        <v>215</v>
      </c>
    </row>
    <row r="45" spans="1:22" ht="60" customHeight="1" x14ac:dyDescent="0.25">
      <c r="A45" s="65" t="s">
        <v>507</v>
      </c>
      <c r="B45" s="66" t="s">
        <v>508</v>
      </c>
      <c r="C45" s="7" t="s">
        <v>509</v>
      </c>
      <c r="D45" s="68" t="s">
        <v>510</v>
      </c>
      <c r="E45" s="68" t="s">
        <v>511</v>
      </c>
      <c r="F45" s="68" t="s">
        <v>512</v>
      </c>
      <c r="G45" s="8">
        <v>46178</v>
      </c>
      <c r="H45" s="67">
        <f t="shared" ref="H45:H47" si="1">((G45-F45)/30)/12</f>
        <v>7.291666666666667</v>
      </c>
      <c r="I45" s="67">
        <v>1</v>
      </c>
      <c r="J45" s="68" t="s">
        <v>577</v>
      </c>
      <c r="K45" s="68" t="s">
        <v>580</v>
      </c>
      <c r="L45" s="68" t="s">
        <v>581</v>
      </c>
      <c r="M45" s="68" t="s">
        <v>582</v>
      </c>
      <c r="N45" s="69" t="s">
        <v>15</v>
      </c>
      <c r="O45" s="69" t="s">
        <v>15</v>
      </c>
      <c r="P45" s="69" t="s">
        <v>15</v>
      </c>
      <c r="Q45" s="69" t="s">
        <v>15</v>
      </c>
      <c r="R45" s="69" t="s">
        <v>15</v>
      </c>
      <c r="S45" s="70" t="s">
        <v>225</v>
      </c>
      <c r="T45" s="129" t="s">
        <v>570</v>
      </c>
      <c r="U45" s="71" t="s">
        <v>513</v>
      </c>
      <c r="V45" s="127" t="s">
        <v>225</v>
      </c>
    </row>
    <row r="46" spans="1:22" ht="60" customHeight="1" x14ac:dyDescent="0.25">
      <c r="A46" s="65" t="s">
        <v>514</v>
      </c>
      <c r="B46" s="66" t="s">
        <v>515</v>
      </c>
      <c r="C46" s="7" t="s">
        <v>516</v>
      </c>
      <c r="D46" s="68" t="s">
        <v>588</v>
      </c>
      <c r="E46" s="68" t="s">
        <v>517</v>
      </c>
      <c r="F46" s="68" t="s">
        <v>518</v>
      </c>
      <c r="G46" s="8">
        <v>46178</v>
      </c>
      <c r="H46" s="67">
        <f t="shared" si="1"/>
        <v>10.169444444444444</v>
      </c>
      <c r="I46" s="67">
        <v>1</v>
      </c>
      <c r="J46" s="66" t="s">
        <v>589</v>
      </c>
      <c r="K46" s="68" t="s">
        <v>591</v>
      </c>
      <c r="L46" s="8" t="s">
        <v>519</v>
      </c>
      <c r="M46" s="7" t="s">
        <v>590</v>
      </c>
      <c r="N46" s="69" t="s">
        <v>15</v>
      </c>
      <c r="O46" s="69" t="s">
        <v>15</v>
      </c>
      <c r="P46" s="69" t="s">
        <v>15</v>
      </c>
      <c r="Q46" s="69" t="s">
        <v>15</v>
      </c>
      <c r="R46" s="69" t="s">
        <v>15</v>
      </c>
      <c r="S46" s="70" t="s">
        <v>225</v>
      </c>
      <c r="T46" s="129" t="s">
        <v>570</v>
      </c>
      <c r="U46" s="71" t="s">
        <v>520</v>
      </c>
      <c r="V46" s="127" t="s">
        <v>225</v>
      </c>
    </row>
    <row r="47" spans="1:22" ht="60" customHeight="1" x14ac:dyDescent="0.25">
      <c r="A47" s="65" t="s">
        <v>521</v>
      </c>
      <c r="B47" s="66" t="s">
        <v>522</v>
      </c>
      <c r="C47" s="7" t="s">
        <v>523</v>
      </c>
      <c r="D47" s="68" t="s">
        <v>524</v>
      </c>
      <c r="E47" s="68" t="s">
        <v>525</v>
      </c>
      <c r="F47" s="68" t="s">
        <v>526</v>
      </c>
      <c r="G47" s="8">
        <v>46178</v>
      </c>
      <c r="H47" s="67">
        <f t="shared" si="1"/>
        <v>3.1888888888888887</v>
      </c>
      <c r="I47" s="67">
        <v>1</v>
      </c>
      <c r="J47" s="68" t="s">
        <v>592</v>
      </c>
      <c r="K47" s="68" t="s">
        <v>593</v>
      </c>
      <c r="L47" s="68" t="s">
        <v>594</v>
      </c>
      <c r="M47" s="68" t="s">
        <v>595</v>
      </c>
      <c r="N47" s="69" t="s">
        <v>15</v>
      </c>
      <c r="O47" s="69" t="s">
        <v>15</v>
      </c>
      <c r="P47" s="69" t="s">
        <v>15</v>
      </c>
      <c r="Q47" s="69" t="s">
        <v>15</v>
      </c>
      <c r="R47" s="69" t="s">
        <v>15</v>
      </c>
      <c r="S47" s="70" t="s">
        <v>225</v>
      </c>
      <c r="T47" s="129" t="s">
        <v>570</v>
      </c>
      <c r="U47" s="71" t="s">
        <v>527</v>
      </c>
      <c r="V47" s="127" t="s">
        <v>225</v>
      </c>
    </row>
    <row r="48" spans="1:22" ht="60" customHeight="1" x14ac:dyDescent="0.25">
      <c r="A48" s="72" t="s">
        <v>167</v>
      </c>
      <c r="B48" s="68" t="s">
        <v>528</v>
      </c>
      <c r="C48" s="68" t="s">
        <v>529</v>
      </c>
      <c r="D48" s="68" t="s">
        <v>530</v>
      </c>
      <c r="E48" s="68" t="s">
        <v>531</v>
      </c>
      <c r="F48" s="68" t="s">
        <v>532</v>
      </c>
      <c r="G48" s="8">
        <v>46178</v>
      </c>
      <c r="H48" s="67">
        <f>((G48-F48)/30)/12</f>
        <v>9.8166666666666664</v>
      </c>
      <c r="I48" s="67">
        <v>1</v>
      </c>
      <c r="J48" s="66" t="s">
        <v>533</v>
      </c>
      <c r="K48" s="68" t="s">
        <v>534</v>
      </c>
      <c r="L48" s="8" t="s">
        <v>535</v>
      </c>
      <c r="M48" s="7" t="s">
        <v>536</v>
      </c>
      <c r="N48" s="69" t="s">
        <v>15</v>
      </c>
      <c r="O48" s="69" t="s">
        <v>15</v>
      </c>
      <c r="P48" s="69" t="s">
        <v>15</v>
      </c>
      <c r="Q48" s="69" t="s">
        <v>15</v>
      </c>
      <c r="R48" s="69" t="s">
        <v>15</v>
      </c>
      <c r="S48" s="70" t="s">
        <v>225</v>
      </c>
      <c r="T48" s="7"/>
      <c r="U48" s="71" t="s">
        <v>537</v>
      </c>
      <c r="V48" s="127" t="s">
        <v>225</v>
      </c>
    </row>
    <row r="49" spans="1:22" ht="60" customHeight="1" x14ac:dyDescent="0.25">
      <c r="A49" s="65" t="s">
        <v>538</v>
      </c>
      <c r="B49" s="66" t="s">
        <v>539</v>
      </c>
      <c r="C49" s="7" t="s">
        <v>523</v>
      </c>
      <c r="D49" s="68" t="s">
        <v>540</v>
      </c>
      <c r="E49" s="68" t="s">
        <v>541</v>
      </c>
      <c r="F49" s="68" t="s">
        <v>542</v>
      </c>
      <c r="G49" s="8">
        <v>46178</v>
      </c>
      <c r="H49" s="67">
        <f>((G49-F49)/30)/12</f>
        <v>2.9861111111111112</v>
      </c>
      <c r="I49" s="67">
        <v>1</v>
      </c>
      <c r="J49" s="66" t="s">
        <v>602</v>
      </c>
      <c r="K49" s="68" t="s">
        <v>603</v>
      </c>
      <c r="L49" s="8" t="s">
        <v>543</v>
      </c>
      <c r="M49" s="7" t="s">
        <v>604</v>
      </c>
      <c r="N49" s="69" t="s">
        <v>15</v>
      </c>
      <c r="O49" s="69" t="s">
        <v>15</v>
      </c>
      <c r="P49" s="69" t="s">
        <v>15</v>
      </c>
      <c r="Q49" s="69" t="s">
        <v>15</v>
      </c>
      <c r="R49" s="69" t="s">
        <v>15</v>
      </c>
      <c r="S49" s="70" t="s">
        <v>225</v>
      </c>
      <c r="T49" s="129" t="s">
        <v>570</v>
      </c>
      <c r="U49" s="7" t="s">
        <v>544</v>
      </c>
      <c r="V49" s="128" t="s">
        <v>225</v>
      </c>
    </row>
    <row r="50" spans="1:22" ht="60" customHeight="1" x14ac:dyDescent="0.25">
      <c r="A50" s="65" t="s">
        <v>545</v>
      </c>
      <c r="B50" s="66" t="s">
        <v>546</v>
      </c>
      <c r="C50" s="7" t="s">
        <v>547</v>
      </c>
      <c r="D50" s="68" t="s">
        <v>548</v>
      </c>
      <c r="E50" s="68" t="s">
        <v>549</v>
      </c>
      <c r="F50" s="68" t="s">
        <v>550</v>
      </c>
      <c r="G50" s="8">
        <v>46178</v>
      </c>
      <c r="H50" s="67">
        <f>((G50-F50)/30)/12</f>
        <v>7.8388888888888886</v>
      </c>
      <c r="I50" s="67">
        <v>1</v>
      </c>
      <c r="J50" s="68" t="s">
        <v>620</v>
      </c>
      <c r="K50" s="68" t="s">
        <v>612</v>
      </c>
      <c r="L50" s="69" t="s">
        <v>551</v>
      </c>
      <c r="M50" s="7" t="s">
        <v>621</v>
      </c>
      <c r="N50" s="69" t="s">
        <v>15</v>
      </c>
      <c r="O50" s="69" t="s">
        <v>15</v>
      </c>
      <c r="P50" s="69" t="s">
        <v>15</v>
      </c>
      <c r="Q50" s="69" t="s">
        <v>15</v>
      </c>
      <c r="R50" s="69" t="s">
        <v>15</v>
      </c>
      <c r="S50" s="70" t="s">
        <v>225</v>
      </c>
      <c r="T50" s="129" t="s">
        <v>570</v>
      </c>
      <c r="U50" s="7" t="s">
        <v>552</v>
      </c>
      <c r="V50" s="128" t="s">
        <v>225</v>
      </c>
    </row>
  </sheetData>
  <sheetProtection algorithmName="SHA-512" hashValue="J4qEfAUtnK3JvyZpW4qBnv5GBqhOJPn6J5er/zI/mUgBZjcnGHYKONMecRT0fK5PJN9TuYg6guN8Mp+Htyzj3w==" saltValue="lD1sBwpfLw22WCI94w2tcQ==" spinCount="100000" sheet="1" objects="1" scenarios="1"/>
  <mergeCells count="224">
    <mergeCell ref="S39:S41"/>
    <mergeCell ref="T39:T41"/>
    <mergeCell ref="U39:U41"/>
    <mergeCell ref="V39:V41"/>
    <mergeCell ref="M39:M41"/>
    <mergeCell ref="N39:N41"/>
    <mergeCell ref="O39:O41"/>
    <mergeCell ref="P39:P41"/>
    <mergeCell ref="Q39:Q41"/>
    <mergeCell ref="R39:R41"/>
    <mergeCell ref="V36:V38"/>
    <mergeCell ref="A39:A41"/>
    <mergeCell ref="B39:B41"/>
    <mergeCell ref="C39:C41"/>
    <mergeCell ref="D39:D41"/>
    <mergeCell ref="E39:E41"/>
    <mergeCell ref="F39:F41"/>
    <mergeCell ref="G39:G41"/>
    <mergeCell ref="H39:H41"/>
    <mergeCell ref="I39:I41"/>
    <mergeCell ref="P36:P38"/>
    <mergeCell ref="Q36:Q38"/>
    <mergeCell ref="R36:R38"/>
    <mergeCell ref="S36:S38"/>
    <mergeCell ref="T36:T38"/>
    <mergeCell ref="U36:U38"/>
    <mergeCell ref="G36:G38"/>
    <mergeCell ref="H36:H38"/>
    <mergeCell ref="I36:I38"/>
    <mergeCell ref="M36:M38"/>
    <mergeCell ref="N36:N38"/>
    <mergeCell ref="O36:O38"/>
    <mergeCell ref="A36:A38"/>
    <mergeCell ref="B36:B38"/>
    <mergeCell ref="C36:C38"/>
    <mergeCell ref="D36:D38"/>
    <mergeCell ref="E36:E38"/>
    <mergeCell ref="F36:F38"/>
    <mergeCell ref="Q33:Q35"/>
    <mergeCell ref="R33:R35"/>
    <mergeCell ref="S33:S35"/>
    <mergeCell ref="T33:T35"/>
    <mergeCell ref="U33:U35"/>
    <mergeCell ref="V33:V35"/>
    <mergeCell ref="H33:H35"/>
    <mergeCell ref="I33:I35"/>
    <mergeCell ref="M33:M35"/>
    <mergeCell ref="N33:N35"/>
    <mergeCell ref="O33:O35"/>
    <mergeCell ref="P33:P35"/>
    <mergeCell ref="T30:T32"/>
    <mergeCell ref="U30:U32"/>
    <mergeCell ref="V30:V32"/>
    <mergeCell ref="P30:P32"/>
    <mergeCell ref="Q30:Q32"/>
    <mergeCell ref="R30:R32"/>
    <mergeCell ref="S30:S32"/>
    <mergeCell ref="A33:A35"/>
    <mergeCell ref="B33:B35"/>
    <mergeCell ref="C33:C35"/>
    <mergeCell ref="D33:D35"/>
    <mergeCell ref="E33:E35"/>
    <mergeCell ref="F33:F35"/>
    <mergeCell ref="G33:G35"/>
    <mergeCell ref="N30:N32"/>
    <mergeCell ref="O30:O32"/>
    <mergeCell ref="V27:V29"/>
    <mergeCell ref="A30:A32"/>
    <mergeCell ref="B30:B32"/>
    <mergeCell ref="C30:C32"/>
    <mergeCell ref="D30:D32"/>
    <mergeCell ref="E30:E32"/>
    <mergeCell ref="F30:F32"/>
    <mergeCell ref="G30:G32"/>
    <mergeCell ref="H30:H32"/>
    <mergeCell ref="I30:I32"/>
    <mergeCell ref="P27:P29"/>
    <mergeCell ref="Q27:Q29"/>
    <mergeCell ref="R27:R29"/>
    <mergeCell ref="S27:S29"/>
    <mergeCell ref="T27:T29"/>
    <mergeCell ref="U27:U29"/>
    <mergeCell ref="G27:G29"/>
    <mergeCell ref="H27:H29"/>
    <mergeCell ref="I27:I29"/>
    <mergeCell ref="M27:M29"/>
    <mergeCell ref="N27:N29"/>
    <mergeCell ref="O27:O29"/>
    <mergeCell ref="A27:A29"/>
    <mergeCell ref="B27:B29"/>
    <mergeCell ref="C27:C29"/>
    <mergeCell ref="D27:D29"/>
    <mergeCell ref="E27:E29"/>
    <mergeCell ref="F27:F29"/>
    <mergeCell ref="Q24:Q26"/>
    <mergeCell ref="R24:R26"/>
    <mergeCell ref="S24:S26"/>
    <mergeCell ref="T24:T26"/>
    <mergeCell ref="U24:U26"/>
    <mergeCell ref="V24:V26"/>
    <mergeCell ref="G24:G26"/>
    <mergeCell ref="H24:H26"/>
    <mergeCell ref="I24:I26"/>
    <mergeCell ref="N24:N26"/>
    <mergeCell ref="O24:O26"/>
    <mergeCell ref="P24:P26"/>
    <mergeCell ref="S18:S20"/>
    <mergeCell ref="T18:T20"/>
    <mergeCell ref="U18:U20"/>
    <mergeCell ref="V18:V20"/>
    <mergeCell ref="P18:P20"/>
    <mergeCell ref="Q18:Q20"/>
    <mergeCell ref="R18:R20"/>
    <mergeCell ref="A24:A26"/>
    <mergeCell ref="B24:B26"/>
    <mergeCell ref="C24:C26"/>
    <mergeCell ref="D24:D26"/>
    <mergeCell ref="E24:E26"/>
    <mergeCell ref="F24:F26"/>
    <mergeCell ref="M18:M20"/>
    <mergeCell ref="N18:N20"/>
    <mergeCell ref="O18:O20"/>
    <mergeCell ref="V15:V17"/>
    <mergeCell ref="A18:A20"/>
    <mergeCell ref="B18:B20"/>
    <mergeCell ref="C18:C20"/>
    <mergeCell ref="D18:D20"/>
    <mergeCell ref="E18:E20"/>
    <mergeCell ref="F18:F20"/>
    <mergeCell ref="G18:G20"/>
    <mergeCell ref="H18:H20"/>
    <mergeCell ref="I18:I20"/>
    <mergeCell ref="P15:P17"/>
    <mergeCell ref="Q15:Q17"/>
    <mergeCell ref="R15:R17"/>
    <mergeCell ref="S15:S17"/>
    <mergeCell ref="T15:T17"/>
    <mergeCell ref="U15:U17"/>
    <mergeCell ref="G15:G17"/>
    <mergeCell ref="H15:H17"/>
    <mergeCell ref="I15:I17"/>
    <mergeCell ref="M15:M17"/>
    <mergeCell ref="N15:N17"/>
    <mergeCell ref="O15:O17"/>
    <mergeCell ref="A15:A17"/>
    <mergeCell ref="B15:B17"/>
    <mergeCell ref="C15:C17"/>
    <mergeCell ref="D15:D17"/>
    <mergeCell ref="E15:E17"/>
    <mergeCell ref="F15:F17"/>
    <mergeCell ref="Q12:Q14"/>
    <mergeCell ref="R12:R14"/>
    <mergeCell ref="S12:S14"/>
    <mergeCell ref="T12:T14"/>
    <mergeCell ref="U12:U14"/>
    <mergeCell ref="V12:V14"/>
    <mergeCell ref="H12:H14"/>
    <mergeCell ref="I12:I14"/>
    <mergeCell ref="M12:M14"/>
    <mergeCell ref="N12:N14"/>
    <mergeCell ref="O12:O14"/>
    <mergeCell ref="P12:P14"/>
    <mergeCell ref="T9:T11"/>
    <mergeCell ref="U9:U11"/>
    <mergeCell ref="V9:V11"/>
    <mergeCell ref="P9:P11"/>
    <mergeCell ref="Q9:Q11"/>
    <mergeCell ref="R9:R11"/>
    <mergeCell ref="S9:S11"/>
    <mergeCell ref="A12:A14"/>
    <mergeCell ref="B12:B14"/>
    <mergeCell ref="C12:C14"/>
    <mergeCell ref="D12:D14"/>
    <mergeCell ref="E12:E14"/>
    <mergeCell ref="F12:F14"/>
    <mergeCell ref="G12:G14"/>
    <mergeCell ref="N9:N11"/>
    <mergeCell ref="O9:O11"/>
    <mergeCell ref="V6:V8"/>
    <mergeCell ref="A9:A11"/>
    <mergeCell ref="B9:B11"/>
    <mergeCell ref="C9:C11"/>
    <mergeCell ref="D9:D11"/>
    <mergeCell ref="E9:E11"/>
    <mergeCell ref="F9:F11"/>
    <mergeCell ref="G9:G11"/>
    <mergeCell ref="H9:H11"/>
    <mergeCell ref="I9:I11"/>
    <mergeCell ref="P6:P8"/>
    <mergeCell ref="Q6:Q8"/>
    <mergeCell ref="R6:R8"/>
    <mergeCell ref="S6:S8"/>
    <mergeCell ref="T6:T8"/>
    <mergeCell ref="U6:U8"/>
    <mergeCell ref="G6:G8"/>
    <mergeCell ref="H6:H8"/>
    <mergeCell ref="I6:I8"/>
    <mergeCell ref="M6:M8"/>
    <mergeCell ref="N6:N8"/>
    <mergeCell ref="O6:O8"/>
    <mergeCell ref="A6:A8"/>
    <mergeCell ref="B6:B8"/>
    <mergeCell ref="C6:C8"/>
    <mergeCell ref="D6:D8"/>
    <mergeCell ref="E6:E8"/>
    <mergeCell ref="F6:F8"/>
    <mergeCell ref="Q3:Q5"/>
    <mergeCell ref="R3:R5"/>
    <mergeCell ref="S3:S5"/>
    <mergeCell ref="T3:T5"/>
    <mergeCell ref="U3:U5"/>
    <mergeCell ref="V3:V5"/>
    <mergeCell ref="G3:G5"/>
    <mergeCell ref="H3:H5"/>
    <mergeCell ref="I3:I5"/>
    <mergeCell ref="N3:N5"/>
    <mergeCell ref="O3:O5"/>
    <mergeCell ref="P3:P5"/>
    <mergeCell ref="A3:A5"/>
    <mergeCell ref="B3:B5"/>
    <mergeCell ref="C3:C5"/>
    <mergeCell ref="D3:D5"/>
    <mergeCell ref="E3:E5"/>
    <mergeCell ref="F3:F5"/>
  </mergeCells>
  <conditionalFormatting sqref="S3:S20">
    <cfRule type="containsText" dxfId="57" priority="3" operator="containsText" text="NO CUMPLE">
      <formula>NOT(ISERROR(SEARCH("NO CUMPLE",S3)))</formula>
    </cfRule>
  </conditionalFormatting>
  <conditionalFormatting sqref="S24:S41">
    <cfRule type="containsText" dxfId="56" priority="2" operator="containsText" text="NO CUMPLE">
      <formula>NOT(ISERROR(SEARCH("NO CUMPLE",S24)))</formula>
    </cfRule>
  </conditionalFormatting>
  <conditionalFormatting sqref="S45:S50">
    <cfRule type="containsText" dxfId="55" priority="1" operator="containsText" text="nO cumple">
      <formula>NOT(ISERROR(SEARCH("nO cumple",S45)))</formula>
    </cfRule>
  </conditionalFormatting>
  <pageMargins left="0.31496062992125984" right="0.31496062992125984" top="0.35433070866141736" bottom="0.35433070866141736" header="0.31496062992125984" footer="0.31496062992125984"/>
  <pageSetup paperSize="281"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2318-438F-4D2E-A9A1-090B5203AFCE}">
  <sheetPr>
    <tabColor rgb="FF00B050"/>
  </sheetPr>
  <dimension ref="A1:S5"/>
  <sheetViews>
    <sheetView workbookViewId="0">
      <pane xSplit="1" ySplit="2" topLeftCell="B3" activePane="bottomRight" state="frozen"/>
      <selection activeCell="D4" sqref="D4"/>
      <selection pane="topRight" activeCell="D4" sqref="D4"/>
      <selection pane="bottomLeft" activeCell="D4" sqref="D4"/>
      <selection pane="bottomRight" activeCell="B3" sqref="B3"/>
    </sheetView>
  </sheetViews>
  <sheetFormatPr baseColWidth="10" defaultColWidth="11.42578125" defaultRowHeight="15" customHeight="1" x14ac:dyDescent="0.25"/>
  <cols>
    <col min="1" max="1" width="50.7109375" customWidth="1"/>
    <col min="2" max="2" width="10.7109375" customWidth="1"/>
    <col min="3" max="3" width="11.7109375" customWidth="1"/>
    <col min="4" max="5" width="10.7109375" customWidth="1"/>
    <col min="6" max="6" width="11.7109375" customWidth="1"/>
    <col min="7" max="8" width="10.7109375" customWidth="1"/>
    <col min="9" max="9" width="11.7109375" customWidth="1"/>
    <col min="10" max="11" width="10.7109375" customWidth="1"/>
    <col min="12" max="12" width="11.7109375" customWidth="1"/>
    <col min="13" max="14" width="10.7109375" customWidth="1"/>
    <col min="15" max="15" width="11.7109375" customWidth="1"/>
    <col min="16" max="17" width="10.7109375" customWidth="1"/>
    <col min="18" max="18" width="11.7109375" customWidth="1"/>
    <col min="19" max="19" width="10.7109375" customWidth="1"/>
  </cols>
  <sheetData>
    <row r="1" spans="1:19" ht="60" customHeight="1" x14ac:dyDescent="0.25">
      <c r="A1" s="112" t="s">
        <v>216</v>
      </c>
      <c r="B1" s="222" t="s">
        <v>164</v>
      </c>
      <c r="C1" s="222"/>
      <c r="D1" s="222"/>
      <c r="E1" s="222" t="s">
        <v>165</v>
      </c>
      <c r="F1" s="222"/>
      <c r="G1" s="222"/>
      <c r="H1" s="222" t="s">
        <v>166</v>
      </c>
      <c r="I1" s="222"/>
      <c r="J1" s="222"/>
      <c r="K1" s="222" t="s">
        <v>167</v>
      </c>
      <c r="L1" s="222"/>
      <c r="M1" s="222"/>
      <c r="N1" s="222" t="s">
        <v>168</v>
      </c>
      <c r="O1" s="222"/>
      <c r="P1" s="222"/>
      <c r="Q1" s="222" t="s">
        <v>169</v>
      </c>
      <c r="R1" s="222"/>
      <c r="S1" s="222"/>
    </row>
    <row r="2" spans="1:19" ht="30" customHeight="1" x14ac:dyDescent="0.25">
      <c r="A2" s="112" t="s">
        <v>11</v>
      </c>
      <c r="B2" s="112" t="s">
        <v>217</v>
      </c>
      <c r="C2" s="112" t="s">
        <v>356</v>
      </c>
      <c r="D2" s="112" t="s">
        <v>160</v>
      </c>
      <c r="E2" s="112" t="s">
        <v>217</v>
      </c>
      <c r="F2" s="112" t="s">
        <v>356</v>
      </c>
      <c r="G2" s="112" t="s">
        <v>160</v>
      </c>
      <c r="H2" s="112" t="s">
        <v>217</v>
      </c>
      <c r="I2" s="112" t="s">
        <v>356</v>
      </c>
      <c r="J2" s="112" t="s">
        <v>160</v>
      </c>
      <c r="K2" s="112" t="s">
        <v>217</v>
      </c>
      <c r="L2" s="112" t="s">
        <v>356</v>
      </c>
      <c r="M2" s="112" t="s">
        <v>160</v>
      </c>
      <c r="N2" s="112" t="s">
        <v>217</v>
      </c>
      <c r="O2" s="112" t="s">
        <v>356</v>
      </c>
      <c r="P2" s="112" t="s">
        <v>160</v>
      </c>
      <c r="Q2" s="112" t="s">
        <v>217</v>
      </c>
      <c r="R2" s="112" t="s">
        <v>356</v>
      </c>
      <c r="S2" s="112" t="s">
        <v>160</v>
      </c>
    </row>
    <row r="3" spans="1:19" ht="150" customHeight="1" x14ac:dyDescent="0.25">
      <c r="A3" s="113" t="s">
        <v>218</v>
      </c>
      <c r="B3" s="113" t="s">
        <v>219</v>
      </c>
      <c r="C3" s="113" t="s">
        <v>176</v>
      </c>
      <c r="D3" s="113">
        <v>265</v>
      </c>
      <c r="E3" s="113" t="s">
        <v>220</v>
      </c>
      <c r="F3" s="113" t="s">
        <v>176</v>
      </c>
      <c r="G3" s="113">
        <v>1174</v>
      </c>
      <c r="H3" s="113" t="s">
        <v>221</v>
      </c>
      <c r="I3" s="113" t="s">
        <v>176</v>
      </c>
      <c r="J3" s="113">
        <v>298</v>
      </c>
      <c r="K3" s="113" t="s">
        <v>222</v>
      </c>
      <c r="L3" s="113" t="s">
        <v>176</v>
      </c>
      <c r="M3" s="113">
        <v>426</v>
      </c>
      <c r="N3" s="113" t="s">
        <v>223</v>
      </c>
      <c r="O3" s="113" t="s">
        <v>176</v>
      </c>
      <c r="P3" s="113">
        <v>571</v>
      </c>
      <c r="Q3" s="113" t="s">
        <v>224</v>
      </c>
      <c r="R3" s="113" t="s">
        <v>176</v>
      </c>
      <c r="S3" s="113">
        <v>399</v>
      </c>
    </row>
    <row r="4" spans="1:19" ht="30" customHeight="1" x14ac:dyDescent="0.25">
      <c r="A4" s="112" t="s">
        <v>215</v>
      </c>
      <c r="B4" s="221" t="s">
        <v>225</v>
      </c>
      <c r="C4" s="221"/>
      <c r="D4" s="221"/>
      <c r="E4" s="221" t="s">
        <v>225</v>
      </c>
      <c r="F4" s="221"/>
      <c r="G4" s="221"/>
      <c r="H4" s="221" t="s">
        <v>225</v>
      </c>
      <c r="I4" s="221"/>
      <c r="J4" s="221"/>
      <c r="K4" s="221" t="s">
        <v>225</v>
      </c>
      <c r="L4" s="221"/>
      <c r="M4" s="221"/>
      <c r="N4" s="221" t="s">
        <v>225</v>
      </c>
      <c r="O4" s="221"/>
      <c r="P4" s="221"/>
      <c r="Q4" s="221" t="s">
        <v>225</v>
      </c>
      <c r="R4" s="221"/>
      <c r="S4" s="221"/>
    </row>
    <row r="5" spans="1:19" x14ac:dyDescent="0.25"/>
  </sheetData>
  <sheetProtection algorithmName="SHA-512" hashValue="DP+/JuBABmXC8RHQ4v68lfa5oH6qCF18EzI9WqT5tJ97IpkdQxRv9x1ZGcJIaTkBla/54rphfkreZkCBArjOKg==" saltValue="Yj823cPbpK4zaTs6C5g8+g==" spinCount="100000" sheet="1" objects="1" scenarios="1"/>
  <mergeCells count="12">
    <mergeCell ref="B4:D4"/>
    <mergeCell ref="E4:G4"/>
    <mergeCell ref="B1:D1"/>
    <mergeCell ref="E1:G1"/>
    <mergeCell ref="Q1:S1"/>
    <mergeCell ref="Q4:S4"/>
    <mergeCell ref="H1:J1"/>
    <mergeCell ref="H4:J4"/>
    <mergeCell ref="K1:M1"/>
    <mergeCell ref="K4:M4"/>
    <mergeCell ref="N1:P1"/>
    <mergeCell ref="N4:P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9290-8B49-49A7-AA1F-12D9ED8A0EF3}">
  <sheetPr>
    <tabColor rgb="FF00B050"/>
  </sheetPr>
  <dimension ref="A1:S4"/>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1.42578125" defaultRowHeight="15" x14ac:dyDescent="0.25"/>
  <cols>
    <col min="1" max="1" width="50.7109375" customWidth="1"/>
    <col min="2" max="2" width="10.7109375" customWidth="1"/>
    <col min="3" max="3" width="11.7109375" customWidth="1"/>
    <col min="4" max="5" width="10.7109375" customWidth="1"/>
    <col min="6" max="6" width="11.7109375" customWidth="1"/>
    <col min="7" max="8" width="10.7109375" customWidth="1"/>
    <col min="9" max="9" width="11.7109375" customWidth="1"/>
    <col min="10" max="11" width="10.7109375" customWidth="1"/>
    <col min="12" max="12" width="11.7109375" customWidth="1"/>
    <col min="13" max="14" width="10.7109375" customWidth="1"/>
    <col min="15" max="15" width="11.7109375" customWidth="1"/>
    <col min="16" max="17" width="10.7109375" customWidth="1"/>
    <col min="18" max="18" width="11.7109375" customWidth="1"/>
    <col min="19" max="19" width="10.7109375" customWidth="1"/>
  </cols>
  <sheetData>
    <row r="1" spans="1:19" ht="60" customHeight="1" x14ac:dyDescent="0.25">
      <c r="A1" s="112" t="s">
        <v>226</v>
      </c>
      <c r="B1" s="222" t="s">
        <v>164</v>
      </c>
      <c r="C1" s="222"/>
      <c r="D1" s="222"/>
      <c r="E1" s="222" t="s">
        <v>165</v>
      </c>
      <c r="F1" s="222"/>
      <c r="G1" s="222"/>
      <c r="H1" s="222" t="s">
        <v>166</v>
      </c>
      <c r="I1" s="222"/>
      <c r="J1" s="222"/>
      <c r="K1" s="222" t="s">
        <v>167</v>
      </c>
      <c r="L1" s="222"/>
      <c r="M1" s="222"/>
      <c r="N1" s="222" t="s">
        <v>168</v>
      </c>
      <c r="O1" s="222"/>
      <c r="P1" s="222"/>
      <c r="Q1" s="222" t="s">
        <v>169</v>
      </c>
      <c r="R1" s="222"/>
      <c r="S1" s="222"/>
    </row>
    <row r="2" spans="1:19" ht="30" customHeight="1" x14ac:dyDescent="0.25">
      <c r="A2" s="112" t="s">
        <v>11</v>
      </c>
      <c r="B2" s="112" t="s">
        <v>227</v>
      </c>
      <c r="C2" s="112" t="s">
        <v>356</v>
      </c>
      <c r="D2" s="112" t="s">
        <v>160</v>
      </c>
      <c r="E2" s="112" t="s">
        <v>227</v>
      </c>
      <c r="F2" s="112" t="s">
        <v>356</v>
      </c>
      <c r="G2" s="112" t="s">
        <v>160</v>
      </c>
      <c r="H2" s="112" t="s">
        <v>227</v>
      </c>
      <c r="I2" s="112" t="s">
        <v>356</v>
      </c>
      <c r="J2" s="112" t="s">
        <v>160</v>
      </c>
      <c r="K2" s="112" t="s">
        <v>227</v>
      </c>
      <c r="L2" s="112" t="s">
        <v>356</v>
      </c>
      <c r="M2" s="112" t="s">
        <v>160</v>
      </c>
      <c r="N2" s="112" t="s">
        <v>227</v>
      </c>
      <c r="O2" s="112" t="s">
        <v>356</v>
      </c>
      <c r="P2" s="112" t="s">
        <v>160</v>
      </c>
      <c r="Q2" s="112" t="s">
        <v>227</v>
      </c>
      <c r="R2" s="112" t="s">
        <v>356</v>
      </c>
      <c r="S2" s="112" t="s">
        <v>160</v>
      </c>
    </row>
    <row r="3" spans="1:19" ht="150" customHeight="1" x14ac:dyDescent="0.25">
      <c r="A3" s="113" t="s">
        <v>228</v>
      </c>
      <c r="B3" s="113" t="s">
        <v>229</v>
      </c>
      <c r="C3" s="113" t="s">
        <v>176</v>
      </c>
      <c r="D3" s="113" t="s">
        <v>230</v>
      </c>
      <c r="E3" s="113" t="s">
        <v>231</v>
      </c>
      <c r="F3" s="113" t="s">
        <v>176</v>
      </c>
      <c r="G3" s="113" t="s">
        <v>232</v>
      </c>
      <c r="H3" s="113" t="s">
        <v>233</v>
      </c>
      <c r="I3" s="113" t="s">
        <v>176</v>
      </c>
      <c r="J3" s="113" t="s">
        <v>234</v>
      </c>
      <c r="K3" s="113" t="s">
        <v>235</v>
      </c>
      <c r="L3" s="113" t="s">
        <v>176</v>
      </c>
      <c r="M3" s="113" t="s">
        <v>236</v>
      </c>
      <c r="N3" s="113" t="s">
        <v>237</v>
      </c>
      <c r="O3" s="113" t="s">
        <v>176</v>
      </c>
      <c r="P3" s="113" t="s">
        <v>238</v>
      </c>
      <c r="Q3" s="113" t="s">
        <v>239</v>
      </c>
      <c r="R3" s="113" t="s">
        <v>176</v>
      </c>
      <c r="S3" s="113" t="s">
        <v>240</v>
      </c>
    </row>
    <row r="4" spans="1:19" ht="30" customHeight="1" x14ac:dyDescent="0.25">
      <c r="A4" s="112" t="s">
        <v>215</v>
      </c>
      <c r="B4" s="221" t="s">
        <v>225</v>
      </c>
      <c r="C4" s="221"/>
      <c r="D4" s="221"/>
      <c r="E4" s="221" t="s">
        <v>225</v>
      </c>
      <c r="F4" s="221"/>
      <c r="G4" s="221"/>
      <c r="H4" s="221" t="s">
        <v>225</v>
      </c>
      <c r="I4" s="221"/>
      <c r="J4" s="221"/>
      <c r="K4" s="221" t="s">
        <v>225</v>
      </c>
      <c r="L4" s="221"/>
      <c r="M4" s="221"/>
      <c r="N4" s="221" t="s">
        <v>225</v>
      </c>
      <c r="O4" s="221"/>
      <c r="P4" s="221"/>
      <c r="Q4" s="221" t="s">
        <v>225</v>
      </c>
      <c r="R4" s="221"/>
      <c r="S4" s="221"/>
    </row>
  </sheetData>
  <sheetProtection algorithmName="SHA-512" hashValue="ETvUVZIGVg0G0W6cK4qdxKAFGKfbcDN22IZIYPaQ+jxHgreAeWQNjhaoiAho3FHjBfTkBNEjtW15cZHqwrm5Lg==" saltValue="5QcnyzykdCDrM7q4M1m5lQ==" spinCount="100000" sheet="1" objects="1" scenarios="1"/>
  <mergeCells count="12">
    <mergeCell ref="Q1:S1"/>
    <mergeCell ref="B1:D1"/>
    <mergeCell ref="E1:G1"/>
    <mergeCell ref="H1:J1"/>
    <mergeCell ref="K1:M1"/>
    <mergeCell ref="N1:P1"/>
    <mergeCell ref="Q4:S4"/>
    <mergeCell ref="B4:D4"/>
    <mergeCell ref="E4:G4"/>
    <mergeCell ref="H4:J4"/>
    <mergeCell ref="K4:M4"/>
    <mergeCell ref="N4:P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D478-B7B6-4931-8968-6B0EC2733993}">
  <sheetPr>
    <tabColor rgb="FF00B050"/>
  </sheetPr>
  <dimension ref="A1:Y7"/>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42578125" defaultRowHeight="15" customHeight="1" x14ac:dyDescent="0.25"/>
  <cols>
    <col min="1" max="1" width="46" customWidth="1"/>
    <col min="2" max="2" width="11.7109375" bestFit="1" customWidth="1"/>
    <col min="3" max="3" width="9.42578125" customWidth="1"/>
    <col min="4" max="4" width="13.28515625" bestFit="1" customWidth="1"/>
    <col min="5" max="5" width="10.85546875" bestFit="1" customWidth="1"/>
    <col min="6" max="6" width="11.7109375" bestFit="1" customWidth="1"/>
    <col min="7" max="7" width="11.85546875" bestFit="1" customWidth="1"/>
    <col min="8" max="8" width="14.28515625" customWidth="1"/>
    <col min="9" max="9" width="11.85546875" customWidth="1"/>
    <col min="10" max="10" width="11.7109375" bestFit="1" customWidth="1"/>
    <col min="11" max="11" width="11.85546875" bestFit="1" customWidth="1"/>
    <col min="12" max="12" width="14" customWidth="1"/>
    <col min="13" max="13" width="12.140625" customWidth="1"/>
    <col min="14" max="14" width="11.7109375" bestFit="1" customWidth="1"/>
    <col min="15" max="15" width="11.85546875" bestFit="1" customWidth="1"/>
    <col min="16" max="16" width="14.28515625" customWidth="1"/>
    <col min="17" max="17" width="12.28515625" customWidth="1"/>
    <col min="18" max="18" width="11.7109375" bestFit="1" customWidth="1"/>
    <col min="19" max="19" width="11.85546875" bestFit="1" customWidth="1"/>
    <col min="20" max="20" width="14" customWidth="1"/>
    <col min="21" max="21" width="11.5703125" customWidth="1"/>
    <col min="22" max="22" width="11.7109375" bestFit="1" customWidth="1"/>
    <col min="23" max="23" width="11.85546875" bestFit="1" customWidth="1"/>
    <col min="24" max="24" width="14.42578125" customWidth="1"/>
    <col min="25" max="25" width="12.5703125" customWidth="1"/>
  </cols>
  <sheetData>
    <row r="1" spans="1:25" ht="30" customHeight="1" x14ac:dyDescent="0.25">
      <c r="A1" s="227" t="s">
        <v>562</v>
      </c>
      <c r="B1" s="224" t="s">
        <v>164</v>
      </c>
      <c r="C1" s="224"/>
      <c r="D1" s="224"/>
      <c r="E1" s="224"/>
      <c r="F1" s="224" t="s">
        <v>165</v>
      </c>
      <c r="G1" s="224"/>
      <c r="H1" s="224"/>
      <c r="I1" s="224"/>
      <c r="J1" s="224" t="s">
        <v>299</v>
      </c>
      <c r="K1" s="224"/>
      <c r="L1" s="224"/>
      <c r="M1" s="224"/>
      <c r="N1" s="224" t="s">
        <v>167</v>
      </c>
      <c r="O1" s="224"/>
      <c r="P1" s="224"/>
      <c r="Q1" s="224"/>
      <c r="R1" s="224" t="s">
        <v>168</v>
      </c>
      <c r="S1" s="224"/>
      <c r="T1" s="224"/>
      <c r="U1" s="224"/>
      <c r="V1" s="224" t="s">
        <v>169</v>
      </c>
      <c r="W1" s="224"/>
      <c r="X1" s="224"/>
      <c r="Y1" s="224"/>
    </row>
    <row r="2" spans="1:25" ht="30" customHeight="1" x14ac:dyDescent="0.25">
      <c r="A2" s="228"/>
      <c r="B2" s="116" t="s">
        <v>2</v>
      </c>
      <c r="C2" s="225" t="s">
        <v>3</v>
      </c>
      <c r="D2" s="225" t="s">
        <v>0</v>
      </c>
      <c r="E2" s="225" t="s">
        <v>1</v>
      </c>
      <c r="F2" s="116" t="s">
        <v>4</v>
      </c>
      <c r="G2" s="225" t="s">
        <v>3</v>
      </c>
      <c r="H2" s="225" t="s">
        <v>0</v>
      </c>
      <c r="I2" s="225" t="s">
        <v>1</v>
      </c>
      <c r="J2" s="116" t="s">
        <v>5</v>
      </c>
      <c r="K2" s="225" t="s">
        <v>3</v>
      </c>
      <c r="L2" s="225" t="s">
        <v>0</v>
      </c>
      <c r="M2" s="225" t="s">
        <v>1</v>
      </c>
      <c r="N2" s="116" t="s">
        <v>7</v>
      </c>
      <c r="O2" s="225" t="s">
        <v>3</v>
      </c>
      <c r="P2" s="225" t="s">
        <v>0</v>
      </c>
      <c r="Q2" s="225" t="s">
        <v>1</v>
      </c>
      <c r="R2" s="116" t="s">
        <v>8</v>
      </c>
      <c r="S2" s="225" t="s">
        <v>3</v>
      </c>
      <c r="T2" s="225" t="s">
        <v>0</v>
      </c>
      <c r="U2" s="225" t="s">
        <v>1</v>
      </c>
      <c r="V2" s="116" t="s">
        <v>9</v>
      </c>
      <c r="W2" s="225" t="s">
        <v>3</v>
      </c>
      <c r="X2" s="225" t="s">
        <v>0</v>
      </c>
      <c r="Y2" s="225" t="s">
        <v>1</v>
      </c>
    </row>
    <row r="3" spans="1:25" ht="15" customHeight="1" x14ac:dyDescent="0.25">
      <c r="A3" s="116" t="s">
        <v>11</v>
      </c>
      <c r="B3" s="116" t="s">
        <v>12</v>
      </c>
      <c r="C3" s="226"/>
      <c r="D3" s="226"/>
      <c r="E3" s="226"/>
      <c r="F3" s="116" t="s">
        <v>12</v>
      </c>
      <c r="G3" s="226"/>
      <c r="H3" s="226"/>
      <c r="I3" s="226"/>
      <c r="J3" s="116" t="s">
        <v>12</v>
      </c>
      <c r="K3" s="226"/>
      <c r="L3" s="226"/>
      <c r="M3" s="226"/>
      <c r="N3" s="116" t="s">
        <v>12</v>
      </c>
      <c r="O3" s="226"/>
      <c r="P3" s="226"/>
      <c r="Q3" s="226"/>
      <c r="R3" s="116" t="s">
        <v>12</v>
      </c>
      <c r="S3" s="226"/>
      <c r="T3" s="226"/>
      <c r="U3" s="226"/>
      <c r="V3" s="116" t="s">
        <v>12</v>
      </c>
      <c r="W3" s="226"/>
      <c r="X3" s="226"/>
      <c r="Y3" s="226"/>
    </row>
    <row r="4" spans="1:25" ht="15" customHeight="1" x14ac:dyDescent="0.25">
      <c r="A4" s="121" t="s">
        <v>241</v>
      </c>
      <c r="B4" s="118" t="s">
        <v>15</v>
      </c>
      <c r="C4" s="118">
        <v>267</v>
      </c>
      <c r="D4" s="120" t="s">
        <v>242</v>
      </c>
      <c r="E4" s="119" t="s">
        <v>162</v>
      </c>
      <c r="F4" s="118" t="s">
        <v>15</v>
      </c>
      <c r="G4" s="118">
        <v>1179</v>
      </c>
      <c r="H4" s="120" t="s">
        <v>242</v>
      </c>
      <c r="I4" s="119" t="s">
        <v>162</v>
      </c>
      <c r="J4" s="118" t="s">
        <v>15</v>
      </c>
      <c r="K4" s="118">
        <v>305</v>
      </c>
      <c r="L4" s="120"/>
      <c r="M4" s="119" t="s">
        <v>162</v>
      </c>
      <c r="N4" s="118" t="s">
        <v>15</v>
      </c>
      <c r="O4" s="118">
        <v>428</v>
      </c>
      <c r="P4" s="120" t="s">
        <v>242</v>
      </c>
      <c r="Q4" s="119" t="s">
        <v>162</v>
      </c>
      <c r="R4" s="118" t="s">
        <v>15</v>
      </c>
      <c r="S4" s="118">
        <v>583</v>
      </c>
      <c r="T4" s="120" t="s">
        <v>242</v>
      </c>
      <c r="U4" s="119" t="s">
        <v>162</v>
      </c>
      <c r="V4" s="118" t="s">
        <v>15</v>
      </c>
      <c r="W4" s="118">
        <v>407</v>
      </c>
      <c r="X4" s="120" t="s">
        <v>242</v>
      </c>
      <c r="Y4" s="119" t="s">
        <v>162</v>
      </c>
    </row>
    <row r="5" spans="1:25" ht="15" customHeight="1" x14ac:dyDescent="0.25">
      <c r="A5" s="121" t="s">
        <v>243</v>
      </c>
      <c r="B5" s="118" t="s">
        <v>15</v>
      </c>
      <c r="C5" s="118">
        <v>268</v>
      </c>
      <c r="D5" s="120" t="s">
        <v>242</v>
      </c>
      <c r="E5" s="119" t="s">
        <v>162</v>
      </c>
      <c r="F5" s="118" t="s">
        <v>15</v>
      </c>
      <c r="G5" s="118">
        <v>1180</v>
      </c>
      <c r="H5" s="120" t="s">
        <v>242</v>
      </c>
      <c r="I5" s="119" t="s">
        <v>162</v>
      </c>
      <c r="J5" s="118" t="s">
        <v>15</v>
      </c>
      <c r="K5" s="118">
        <v>307</v>
      </c>
      <c r="L5" s="120" t="s">
        <v>242</v>
      </c>
      <c r="M5" s="119" t="s">
        <v>162</v>
      </c>
      <c r="N5" s="118" t="s">
        <v>15</v>
      </c>
      <c r="O5" s="118">
        <v>429</v>
      </c>
      <c r="P5" s="120" t="s">
        <v>242</v>
      </c>
      <c r="Q5" s="119" t="s">
        <v>162</v>
      </c>
      <c r="R5" s="118" t="s">
        <v>15</v>
      </c>
      <c r="S5" s="118">
        <v>584</v>
      </c>
      <c r="T5" s="120" t="s">
        <v>242</v>
      </c>
      <c r="U5" s="119" t="s">
        <v>162</v>
      </c>
      <c r="V5" s="118" t="s">
        <v>15</v>
      </c>
      <c r="W5" s="118">
        <v>409</v>
      </c>
      <c r="X5" s="120" t="s">
        <v>242</v>
      </c>
      <c r="Y5" s="119" t="s">
        <v>162</v>
      </c>
    </row>
    <row r="6" spans="1:25" ht="15" customHeight="1" x14ac:dyDescent="0.25">
      <c r="A6" s="121" t="s">
        <v>244</v>
      </c>
      <c r="B6" s="118" t="s">
        <v>15</v>
      </c>
      <c r="C6" s="118">
        <v>269</v>
      </c>
      <c r="D6" s="120" t="s">
        <v>242</v>
      </c>
      <c r="E6" s="119" t="s">
        <v>162</v>
      </c>
      <c r="F6" s="118" t="s">
        <v>15</v>
      </c>
      <c r="G6" s="118">
        <v>1181</v>
      </c>
      <c r="H6" s="120" t="s">
        <v>242</v>
      </c>
      <c r="I6" s="119" t="s">
        <v>162</v>
      </c>
      <c r="J6" s="118" t="s">
        <v>15</v>
      </c>
      <c r="K6" s="118">
        <v>309</v>
      </c>
      <c r="L6" s="120" t="s">
        <v>242</v>
      </c>
      <c r="M6" s="119" t="s">
        <v>162</v>
      </c>
      <c r="N6" s="118" t="s">
        <v>15</v>
      </c>
      <c r="O6" s="118">
        <v>430</v>
      </c>
      <c r="P6" s="120" t="s">
        <v>242</v>
      </c>
      <c r="Q6" s="119" t="s">
        <v>162</v>
      </c>
      <c r="R6" s="118" t="s">
        <v>15</v>
      </c>
      <c r="S6" s="118">
        <v>585</v>
      </c>
      <c r="T6" s="120" t="s">
        <v>242</v>
      </c>
      <c r="U6" s="119" t="s">
        <v>162</v>
      </c>
      <c r="V6" s="118" t="s">
        <v>15</v>
      </c>
      <c r="W6" s="118">
        <v>411</v>
      </c>
      <c r="X6" s="120" t="s">
        <v>242</v>
      </c>
      <c r="Y6" s="119" t="s">
        <v>162</v>
      </c>
    </row>
    <row r="7" spans="1:25" ht="15" customHeight="1" x14ac:dyDescent="0.25">
      <c r="A7" s="117" t="s">
        <v>215</v>
      </c>
      <c r="B7" s="223" t="s">
        <v>225</v>
      </c>
      <c r="C7" s="223"/>
      <c r="D7" s="223"/>
      <c r="E7" s="223"/>
      <c r="F7" s="223" t="s">
        <v>225</v>
      </c>
      <c r="G7" s="223"/>
      <c r="H7" s="223"/>
      <c r="I7" s="223"/>
      <c r="J7" s="223" t="s">
        <v>225</v>
      </c>
      <c r="K7" s="223"/>
      <c r="L7" s="223"/>
      <c r="M7" s="223"/>
      <c r="N7" s="223" t="s">
        <v>225</v>
      </c>
      <c r="O7" s="223"/>
      <c r="P7" s="223"/>
      <c r="Q7" s="223"/>
      <c r="R7" s="223" t="s">
        <v>225</v>
      </c>
      <c r="S7" s="223"/>
      <c r="T7" s="223"/>
      <c r="U7" s="223"/>
      <c r="V7" s="223" t="s">
        <v>225</v>
      </c>
      <c r="W7" s="223"/>
      <c r="X7" s="223"/>
      <c r="Y7" s="223"/>
    </row>
  </sheetData>
  <sheetProtection algorithmName="SHA-512" hashValue="QgNh6YitHH4e3QBtc8UICtPgIEAxO9Jm4m7jSc/EkZCNb/wxZMRONi0A0tmRwI0xBXhBwkiMvBx2jPAzaZzNfQ==" saltValue="2prNQiOfdAvmapSYRhkLyA==" spinCount="100000" sheet="1" objects="1" scenarios="1"/>
  <mergeCells count="31">
    <mergeCell ref="A1:A2"/>
    <mergeCell ref="H2:H3"/>
    <mergeCell ref="I2:I3"/>
    <mergeCell ref="K2:K3"/>
    <mergeCell ref="L2:L3"/>
    <mergeCell ref="J7:M7"/>
    <mergeCell ref="B7:E7"/>
    <mergeCell ref="F7:I7"/>
    <mergeCell ref="B1:E1"/>
    <mergeCell ref="E2:E3"/>
    <mergeCell ref="D2:D3"/>
    <mergeCell ref="C2:C3"/>
    <mergeCell ref="F1:I1"/>
    <mergeCell ref="J1:M1"/>
    <mergeCell ref="G2:G3"/>
    <mergeCell ref="M2:M3"/>
    <mergeCell ref="R7:U7"/>
    <mergeCell ref="V7:Y7"/>
    <mergeCell ref="N7:Q7"/>
    <mergeCell ref="N1:Q1"/>
    <mergeCell ref="R1:U1"/>
    <mergeCell ref="V1:Y1"/>
    <mergeCell ref="O2:O3"/>
    <mergeCell ref="P2:P3"/>
    <mergeCell ref="Q2:Q3"/>
    <mergeCell ref="S2:S3"/>
    <mergeCell ref="T2:T3"/>
    <mergeCell ref="U2:U3"/>
    <mergeCell ref="W2:W3"/>
    <mergeCell ref="X2:X3"/>
    <mergeCell ref="Y2:Y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5CCDD-CB29-470C-A1DB-EA4072879F2A}">
  <sheetPr>
    <tabColor rgb="FF00B0F0"/>
  </sheetPr>
  <dimension ref="A1:G8"/>
  <sheetViews>
    <sheetView zoomScale="115" zoomScaleNormal="115" workbookViewId="0">
      <selection sqref="A1:G1"/>
    </sheetView>
  </sheetViews>
  <sheetFormatPr baseColWidth="10" defaultColWidth="9.140625" defaultRowHeight="15" customHeight="1" x14ac:dyDescent="0.25"/>
  <cols>
    <col min="1" max="1" width="37.28515625" bestFit="1" customWidth="1"/>
    <col min="2" max="7" width="16.7109375" customWidth="1"/>
  </cols>
  <sheetData>
    <row r="1" spans="1:7" ht="30" customHeight="1" x14ac:dyDescent="0.25">
      <c r="A1" s="229" t="s">
        <v>351</v>
      </c>
      <c r="B1" s="230"/>
      <c r="C1" s="230"/>
      <c r="D1" s="230"/>
      <c r="E1" s="230"/>
      <c r="F1" s="230"/>
      <c r="G1" s="230"/>
    </row>
    <row r="2" spans="1:7" ht="60" customHeight="1" x14ac:dyDescent="0.25">
      <c r="A2" s="11" t="s">
        <v>352</v>
      </c>
      <c r="B2" s="10" t="s">
        <v>164</v>
      </c>
      <c r="C2" s="10" t="s">
        <v>165</v>
      </c>
      <c r="D2" s="10" t="s">
        <v>166</v>
      </c>
      <c r="E2" s="10" t="s">
        <v>167</v>
      </c>
      <c r="F2" s="10" t="s">
        <v>168</v>
      </c>
      <c r="G2" s="10" t="s">
        <v>169</v>
      </c>
    </row>
    <row r="3" spans="1:7" ht="15" customHeight="1" x14ac:dyDescent="0.25">
      <c r="A3" s="12" t="s">
        <v>245</v>
      </c>
      <c r="B3" s="13">
        <v>229</v>
      </c>
      <c r="C3" s="13">
        <v>343</v>
      </c>
      <c r="D3" s="13">
        <v>343</v>
      </c>
      <c r="E3" s="13">
        <v>343</v>
      </c>
      <c r="F3" s="13">
        <v>229</v>
      </c>
      <c r="G3" s="13">
        <v>343</v>
      </c>
    </row>
    <row r="4" spans="1:7" ht="15" customHeight="1" x14ac:dyDescent="0.25">
      <c r="A4" s="12" t="s">
        <v>246</v>
      </c>
      <c r="B4" s="13">
        <v>525</v>
      </c>
      <c r="C4" s="13">
        <v>480</v>
      </c>
      <c r="D4" s="13">
        <v>525</v>
      </c>
      <c r="E4" s="13">
        <v>525</v>
      </c>
      <c r="F4" s="13">
        <v>525</v>
      </c>
      <c r="G4" s="13">
        <v>435</v>
      </c>
    </row>
    <row r="5" spans="1:7" ht="15" customHeight="1" x14ac:dyDescent="0.25">
      <c r="A5" s="12" t="s">
        <v>247</v>
      </c>
      <c r="B5" s="1">
        <v>2</v>
      </c>
      <c r="C5" s="1">
        <v>2</v>
      </c>
      <c r="D5" s="1">
        <v>2</v>
      </c>
      <c r="E5" s="1">
        <v>2</v>
      </c>
      <c r="F5" s="1">
        <v>2</v>
      </c>
      <c r="G5" s="1">
        <v>2</v>
      </c>
    </row>
    <row r="6" spans="1:7" ht="15" customHeight="1" x14ac:dyDescent="0.25">
      <c r="A6" s="12" t="s">
        <v>248</v>
      </c>
      <c r="B6" s="1">
        <v>0</v>
      </c>
      <c r="C6" s="1">
        <v>0</v>
      </c>
      <c r="D6" s="1">
        <v>0</v>
      </c>
      <c r="E6" s="1">
        <v>0</v>
      </c>
      <c r="F6" s="1">
        <v>0</v>
      </c>
      <c r="G6" s="1">
        <v>0</v>
      </c>
    </row>
    <row r="7" spans="1:7" ht="15" customHeight="1" x14ac:dyDescent="0.25">
      <c r="A7" s="12" t="s">
        <v>249</v>
      </c>
      <c r="B7" s="1">
        <v>100</v>
      </c>
      <c r="C7" s="1">
        <v>100</v>
      </c>
      <c r="D7" s="1">
        <v>100</v>
      </c>
      <c r="E7" s="1">
        <v>100</v>
      </c>
      <c r="F7" s="1">
        <v>100</v>
      </c>
      <c r="G7" s="1">
        <v>100</v>
      </c>
    </row>
    <row r="8" spans="1:7" ht="15" customHeight="1" x14ac:dyDescent="0.25">
      <c r="A8" s="11" t="s">
        <v>250</v>
      </c>
      <c r="B8" s="14">
        <f>B3+B4+B5+B6+B7</f>
        <v>856</v>
      </c>
      <c r="C8" s="14">
        <f>C3+C4+C5+C6+C7</f>
        <v>925</v>
      </c>
      <c r="D8" s="14">
        <f>D3+D4+D5+D6+D7</f>
        <v>970</v>
      </c>
      <c r="E8" s="14">
        <f>E3+E4+E5+E6+E7</f>
        <v>970</v>
      </c>
      <c r="F8" s="14">
        <f t="shared" ref="F8:G8" si="0">F3+F4+F5+F6+F7</f>
        <v>856</v>
      </c>
      <c r="G8" s="14">
        <f t="shared" si="0"/>
        <v>880</v>
      </c>
    </row>
  </sheetData>
  <sheetProtection algorithmName="SHA-512" hashValue="XK65SDt1k9gEezW2JahueiIH0lKvyuN85t7mSZJPElLiKD5w4yTyqUxwVdJbviE0h7WfxtIZ5nD6DDt7iPEjzw==" saltValue="yVFlRhfd+WJx/IqrJ/tdHg==" spinCount="100000" sheet="1" objects="1" scenarios="1"/>
  <mergeCells count="1">
    <mergeCell ref="A1:G1"/>
  </mergeCells>
  <conditionalFormatting sqref="B8:G8">
    <cfRule type="cellIs" dxfId="54" priority="1" operator="greaterThan">
      <formula>700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3.3. Jurídica</vt:lpstr>
      <vt:lpstr>3.4. Fin y Org</vt:lpstr>
      <vt:lpstr>3.4.1. Fin y Org Dif</vt:lpstr>
      <vt:lpstr>3.5.1. Experiencia</vt:lpstr>
      <vt:lpstr>3.5.2. Personal</vt:lpstr>
      <vt:lpstr>3.5.3. Trayectoria</vt:lpstr>
      <vt:lpstr>3.543. Sede</vt:lpstr>
      <vt:lpstr>3.5.5. Compra pública</vt:lpstr>
      <vt:lpstr>4. Evaluación</vt:lpstr>
      <vt:lpstr>4.2.1. Cap Técnica</vt:lpstr>
      <vt:lpstr>4.2.2. Com Espe</vt:lpstr>
      <vt:lpstr>4.2.3., 4.2.4., 4.2.5. Varios</vt:lpstr>
      <vt:lpstr>'3.5.2. Personal'!Títulos_a_imprimir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Orlando Antonio Navarro Moncada</dc:creator>
  <cp:keywords/>
  <dc:description/>
  <cp:lastModifiedBy>Fernando Elías Arango Castrillón</cp:lastModifiedBy>
  <cp:revision/>
  <cp:lastPrinted>2026-06-19T17:47:36Z</cp:lastPrinted>
  <dcterms:created xsi:type="dcterms:W3CDTF">2026-06-09T13:21:03Z</dcterms:created>
  <dcterms:modified xsi:type="dcterms:W3CDTF">2026-06-22T21:59:34Z</dcterms:modified>
  <cp:category/>
  <cp:contentStatus/>
</cp:coreProperties>
</file>